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iborg-my.sharepoint.com/personal/jromero_mail_sib_org_bz/Documents/Website/OtherStatistics/Education Statistics/"/>
    </mc:Choice>
  </mc:AlternateContent>
  <xr:revisionPtr revIDLastSave="10" documentId="8_{B1FE5980-6F9F-43ED-A283-26551CC5FA82}" xr6:coauthVersionLast="47" xr6:coauthVersionMax="47" xr10:uidLastSave="{F85995C4-9A8A-4C2A-A5DD-6E121CCD329E}"/>
  <bookViews>
    <workbookView xWindow="-108" yWindow="-108" windowWidth="23256" windowHeight="12576" tabRatio="885" activeTab="7" xr2:uid="{00000000-000D-0000-FFFF-FFFF00000000}"/>
  </bookViews>
  <sheets>
    <sheet name="4.52 E" sheetId="22" r:id="rId1"/>
    <sheet name="4.53-55 E" sheetId="23" r:id="rId2"/>
    <sheet name="4.56-4.58 E" sheetId="54" r:id="rId3"/>
    <sheet name="4.59-61 E" sheetId="43" r:id="rId4"/>
    <sheet name="4.62-64 E" sheetId="24" r:id="rId5"/>
    <sheet name="4.65 E" sheetId="25" r:id="rId6"/>
    <sheet name="4.66. E" sheetId="26" r:id="rId7"/>
    <sheet name="4.67. E" sheetId="51" r:id="rId8"/>
    <sheet name="4.68. E" sheetId="27" r:id="rId9"/>
    <sheet name="4.69 E." sheetId="55" r:id="rId10"/>
    <sheet name="4.70 E" sheetId="28" r:id="rId11"/>
    <sheet name="4.71 E" sheetId="30" r:id="rId12"/>
    <sheet name="4.72 E" sheetId="31" r:id="rId13"/>
    <sheet name="4.73 E" sheetId="58" r:id="rId1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0" l="1"/>
  <c r="G10" i="55"/>
  <c r="E10" i="55"/>
  <c r="G9" i="55"/>
  <c r="E9" i="55"/>
  <c r="F8" i="55"/>
  <c r="D8" i="55"/>
  <c r="C8" i="55"/>
  <c r="L7" i="26"/>
  <c r="E8" i="55" l="1"/>
  <c r="G8" i="55"/>
  <c r="C15" i="25"/>
  <c r="C26" i="24"/>
  <c r="C25" i="24"/>
  <c r="G24" i="24"/>
  <c r="F24" i="24"/>
  <c r="E24" i="24"/>
  <c r="D24" i="24"/>
  <c r="C24" i="24"/>
  <c r="C23" i="24"/>
  <c r="C22" i="24"/>
  <c r="G21" i="24"/>
  <c r="F21" i="24"/>
  <c r="E21" i="24"/>
  <c r="D21" i="24"/>
  <c r="C20" i="24"/>
  <c r="C19" i="24"/>
  <c r="C18" i="24" s="1"/>
  <c r="G18" i="24"/>
  <c r="F18" i="24"/>
  <c r="E18" i="24"/>
  <c r="D18" i="24"/>
  <c r="C17" i="24"/>
  <c r="C16" i="24"/>
  <c r="C15" i="24" s="1"/>
  <c r="G15" i="24"/>
  <c r="F15" i="24"/>
  <c r="E15" i="24"/>
  <c r="D15" i="24"/>
  <c r="C14" i="24"/>
  <c r="C13" i="24"/>
  <c r="C12" i="24" s="1"/>
  <c r="G12" i="24"/>
  <c r="F12" i="24"/>
  <c r="E12" i="24"/>
  <c r="D12" i="24"/>
  <c r="C11" i="24"/>
  <c r="C10" i="24"/>
  <c r="G9" i="24"/>
  <c r="F9" i="24"/>
  <c r="E9" i="24"/>
  <c r="D9" i="24"/>
  <c r="G8" i="24"/>
  <c r="F8" i="24"/>
  <c r="E8" i="24"/>
  <c r="D8" i="24"/>
  <c r="G7" i="24"/>
  <c r="G6" i="24" s="1"/>
  <c r="F7" i="24"/>
  <c r="E7" i="24"/>
  <c r="E6" i="24" s="1"/>
  <c r="D7" i="24"/>
  <c r="D6" i="24" s="1"/>
  <c r="C34" i="43"/>
  <c r="C33" i="43"/>
  <c r="C32" i="43"/>
  <c r="C31" i="43"/>
  <c r="C30" i="43"/>
  <c r="C29" i="43"/>
  <c r="C28" i="43"/>
  <c r="C27" i="43"/>
  <c r="G26" i="43"/>
  <c r="F26" i="43"/>
  <c r="E26" i="43"/>
  <c r="D26" i="43"/>
  <c r="C24" i="43"/>
  <c r="C14" i="43" s="1"/>
  <c r="C23" i="43"/>
  <c r="C22" i="43"/>
  <c r="C12" i="43" s="1"/>
  <c r="C21" i="43"/>
  <c r="C20" i="43"/>
  <c r="C10" i="43" s="1"/>
  <c r="C19" i="43"/>
  <c r="C9" i="43" s="1"/>
  <c r="C18" i="43"/>
  <c r="C8" i="43" s="1"/>
  <c r="C17" i="43"/>
  <c r="G16" i="43"/>
  <c r="G6" i="43" s="1"/>
  <c r="F16" i="43"/>
  <c r="E16" i="43"/>
  <c r="E6" i="43" s="1"/>
  <c r="D16" i="43"/>
  <c r="G14" i="43"/>
  <c r="F14" i="43"/>
  <c r="E14" i="43"/>
  <c r="D14" i="43"/>
  <c r="G13" i="43"/>
  <c r="F13" i="43"/>
  <c r="E13" i="43"/>
  <c r="D13" i="43"/>
  <c r="C13" i="43"/>
  <c r="G12" i="43"/>
  <c r="F12" i="43"/>
  <c r="E12" i="43"/>
  <c r="D12" i="43"/>
  <c r="G11" i="43"/>
  <c r="F11" i="43"/>
  <c r="E11" i="43"/>
  <c r="D11" i="43"/>
  <c r="G10" i="43"/>
  <c r="F10" i="43"/>
  <c r="E10" i="43"/>
  <c r="D10" i="43"/>
  <c r="G9" i="43"/>
  <c r="F9" i="43"/>
  <c r="E9" i="43"/>
  <c r="D9" i="43"/>
  <c r="G8" i="43"/>
  <c r="F8" i="43"/>
  <c r="E8" i="43"/>
  <c r="D8" i="43"/>
  <c r="G7" i="43"/>
  <c r="F7" i="43"/>
  <c r="E7" i="43"/>
  <c r="D7" i="43"/>
  <c r="C15" i="54"/>
  <c r="C14" i="54"/>
  <c r="C13" i="54"/>
  <c r="C12" i="54"/>
  <c r="C11" i="54"/>
  <c r="C10" i="54"/>
  <c r="C9" i="54"/>
  <c r="C8" i="54"/>
  <c r="F7" i="54"/>
  <c r="E7" i="54"/>
  <c r="D7" i="54"/>
  <c r="C14" i="23"/>
  <c r="C13" i="23"/>
  <c r="C12" i="23"/>
  <c r="C11" i="23"/>
  <c r="C10" i="23"/>
  <c r="C9" i="23"/>
  <c r="C8" i="23"/>
  <c r="C7" i="23"/>
  <c r="F6" i="23"/>
  <c r="E6" i="23"/>
  <c r="D6" i="23"/>
  <c r="L7" i="22"/>
  <c r="G14" i="55"/>
  <c r="G15" i="55"/>
  <c r="E14" i="55"/>
  <c r="E15" i="55"/>
  <c r="K8" i="58"/>
  <c r="K9" i="58"/>
  <c r="K10" i="58"/>
  <c r="K11" i="58"/>
  <c r="K12" i="58"/>
  <c r="K13" i="58"/>
  <c r="K7" i="30"/>
  <c r="D13" i="55"/>
  <c r="E13" i="55" s="1"/>
  <c r="F13" i="55"/>
  <c r="G13" i="55" s="1"/>
  <c r="C13" i="55"/>
  <c r="K8" i="51"/>
  <c r="K9" i="51"/>
  <c r="K10" i="51"/>
  <c r="K11" i="51"/>
  <c r="K12" i="51"/>
  <c r="K13" i="51"/>
  <c r="K7" i="26"/>
  <c r="C14" i="25"/>
  <c r="D52" i="24"/>
  <c r="E52" i="24"/>
  <c r="F52" i="24"/>
  <c r="G52" i="24"/>
  <c r="D49" i="24"/>
  <c r="E49" i="24"/>
  <c r="F49" i="24"/>
  <c r="G49" i="24"/>
  <c r="D46" i="24"/>
  <c r="E46" i="24"/>
  <c r="F46" i="24"/>
  <c r="G46" i="24"/>
  <c r="D43" i="24"/>
  <c r="E43" i="24"/>
  <c r="F43" i="24"/>
  <c r="G43" i="24"/>
  <c r="D40" i="24"/>
  <c r="E40" i="24"/>
  <c r="F40" i="24"/>
  <c r="G40" i="24"/>
  <c r="C39" i="24"/>
  <c r="C41" i="24"/>
  <c r="C40" i="24" s="1"/>
  <c r="C42" i="24"/>
  <c r="C44" i="24"/>
  <c r="C43" i="24" s="1"/>
  <c r="C45" i="24"/>
  <c r="C47" i="24"/>
  <c r="C46" i="24" s="1"/>
  <c r="C48" i="24"/>
  <c r="C50" i="24"/>
  <c r="C51" i="24"/>
  <c r="C53" i="24"/>
  <c r="C52" i="24" s="1"/>
  <c r="C54" i="24"/>
  <c r="C38" i="24"/>
  <c r="D35" i="24"/>
  <c r="E35" i="24"/>
  <c r="F35" i="24"/>
  <c r="G35" i="24"/>
  <c r="D36" i="24"/>
  <c r="E36" i="24"/>
  <c r="F36" i="24"/>
  <c r="G36" i="24"/>
  <c r="D37" i="24"/>
  <c r="E37" i="24"/>
  <c r="F37" i="24"/>
  <c r="G37" i="24"/>
  <c r="C21" i="24" l="1"/>
  <c r="F6" i="43"/>
  <c r="C16" i="43"/>
  <c r="C26" i="43"/>
  <c r="D6" i="43"/>
  <c r="C7" i="24"/>
  <c r="C8" i="24"/>
  <c r="C6" i="24" s="1"/>
  <c r="F6" i="24"/>
  <c r="C9" i="24"/>
  <c r="C11" i="43"/>
  <c r="C7" i="43"/>
  <c r="C7" i="54"/>
  <c r="C6" i="23"/>
  <c r="C49" i="24"/>
  <c r="G34" i="24"/>
  <c r="E34" i="24"/>
  <c r="C36" i="24"/>
  <c r="D34" i="24"/>
  <c r="F34" i="24"/>
  <c r="C64" i="43"/>
  <c r="C65" i="43"/>
  <c r="C66" i="43"/>
  <c r="C67" i="43"/>
  <c r="C68" i="43"/>
  <c r="C69" i="43"/>
  <c r="C49" i="43" s="1"/>
  <c r="C70" i="43"/>
  <c r="C63" i="43"/>
  <c r="D62" i="43"/>
  <c r="E62" i="43"/>
  <c r="F62" i="43"/>
  <c r="G62" i="43"/>
  <c r="C54" i="43"/>
  <c r="C55" i="43"/>
  <c r="C56" i="43"/>
  <c r="C46" i="43" s="1"/>
  <c r="C57" i="43"/>
  <c r="C58" i="43"/>
  <c r="C59" i="43"/>
  <c r="C60" i="43"/>
  <c r="C53" i="43"/>
  <c r="D52" i="43"/>
  <c r="D42" i="43" s="1"/>
  <c r="E52" i="43"/>
  <c r="F52" i="43"/>
  <c r="G52" i="43"/>
  <c r="D43" i="43"/>
  <c r="E43" i="43"/>
  <c r="F43" i="43"/>
  <c r="G43" i="43"/>
  <c r="D44" i="43"/>
  <c r="E44" i="43"/>
  <c r="F44" i="43"/>
  <c r="G44" i="43"/>
  <c r="D45" i="43"/>
  <c r="E45" i="43"/>
  <c r="F45" i="43"/>
  <c r="G45" i="43"/>
  <c r="D46" i="43"/>
  <c r="E46" i="43"/>
  <c r="F46" i="43"/>
  <c r="G46" i="43"/>
  <c r="D47" i="43"/>
  <c r="E47" i="43"/>
  <c r="F47" i="43"/>
  <c r="G47" i="43"/>
  <c r="D48" i="43"/>
  <c r="E48" i="43"/>
  <c r="F48" i="43"/>
  <c r="G48" i="43"/>
  <c r="D49" i="43"/>
  <c r="E49" i="43"/>
  <c r="F49" i="43"/>
  <c r="G49" i="43"/>
  <c r="D50" i="43"/>
  <c r="E50" i="43"/>
  <c r="F50" i="43"/>
  <c r="G50" i="43"/>
  <c r="C25" i="54"/>
  <c r="C26" i="54"/>
  <c r="C27" i="54"/>
  <c r="C28" i="54"/>
  <c r="C29" i="54"/>
  <c r="C30" i="54"/>
  <c r="C31" i="54"/>
  <c r="C24" i="54"/>
  <c r="D23" i="54"/>
  <c r="E23" i="54"/>
  <c r="F23" i="54"/>
  <c r="C27" i="23"/>
  <c r="C28" i="23"/>
  <c r="C29" i="23"/>
  <c r="C30" i="23"/>
  <c r="C31" i="23"/>
  <c r="C32" i="23"/>
  <c r="C33" i="23"/>
  <c r="C26" i="23"/>
  <c r="D25" i="23"/>
  <c r="E25" i="23"/>
  <c r="F25" i="23"/>
  <c r="K7" i="22"/>
  <c r="K7" i="51" s="1"/>
  <c r="C6" i="43" l="1"/>
  <c r="C47" i="43"/>
  <c r="C45" i="43"/>
  <c r="C48" i="43"/>
  <c r="K7" i="58"/>
  <c r="G42" i="43"/>
  <c r="C44" i="43"/>
  <c r="C50" i="43"/>
  <c r="C62" i="43"/>
  <c r="E42" i="43"/>
  <c r="F42" i="43"/>
  <c r="C52" i="43"/>
  <c r="C43" i="43"/>
  <c r="C23" i="54"/>
  <c r="C25" i="23"/>
  <c r="C42" i="43" l="1"/>
  <c r="C13" i="25"/>
  <c r="J7" i="30"/>
  <c r="G20" i="55"/>
  <c r="G19" i="55"/>
  <c r="F18" i="55"/>
  <c r="C18" i="55"/>
  <c r="G18" i="55"/>
  <c r="E20" i="55"/>
  <c r="E19" i="55"/>
  <c r="D18" i="55"/>
  <c r="J7" i="26"/>
  <c r="C84" i="24"/>
  <c r="C83" i="24"/>
  <c r="G82" i="24"/>
  <c r="F82" i="24"/>
  <c r="E82" i="24"/>
  <c r="D82" i="24"/>
  <c r="C81" i="24"/>
  <c r="C80" i="24"/>
  <c r="C79" i="24" s="1"/>
  <c r="G79" i="24"/>
  <c r="F79" i="24"/>
  <c r="E79" i="24"/>
  <c r="D79" i="24"/>
  <c r="C78" i="24"/>
  <c r="C77" i="24"/>
  <c r="G76" i="24"/>
  <c r="F76" i="24"/>
  <c r="E76" i="24"/>
  <c r="D76" i="24"/>
  <c r="C75" i="24"/>
  <c r="C74" i="24"/>
  <c r="G73" i="24"/>
  <c r="F73" i="24"/>
  <c r="E73" i="24"/>
  <c r="D73" i="24"/>
  <c r="C72" i="24"/>
  <c r="C71" i="24"/>
  <c r="G70" i="24"/>
  <c r="F70" i="24"/>
  <c r="E70" i="24"/>
  <c r="D70" i="24"/>
  <c r="C69" i="24"/>
  <c r="C68" i="24"/>
  <c r="C67" i="24" s="1"/>
  <c r="D67" i="24"/>
  <c r="E67" i="24"/>
  <c r="F67" i="24"/>
  <c r="G67" i="24"/>
  <c r="D65" i="24"/>
  <c r="E65" i="24"/>
  <c r="F65" i="24"/>
  <c r="G65" i="24"/>
  <c r="D66" i="24"/>
  <c r="E66" i="24"/>
  <c r="F66" i="24"/>
  <c r="G66" i="24"/>
  <c r="E80" i="43"/>
  <c r="F80" i="43"/>
  <c r="G80" i="43"/>
  <c r="E81" i="43"/>
  <c r="F81" i="43"/>
  <c r="G81" i="43"/>
  <c r="E82" i="43"/>
  <c r="F82" i="43"/>
  <c r="G82" i="43"/>
  <c r="E83" i="43"/>
  <c r="F83" i="43"/>
  <c r="G83" i="43"/>
  <c r="E84" i="43"/>
  <c r="F84" i="43"/>
  <c r="G84" i="43"/>
  <c r="E85" i="43"/>
  <c r="F85" i="43"/>
  <c r="G85" i="43"/>
  <c r="E86" i="43"/>
  <c r="F86" i="43"/>
  <c r="G86" i="43"/>
  <c r="E87" i="43"/>
  <c r="F87" i="43"/>
  <c r="G87" i="43"/>
  <c r="D87" i="43"/>
  <c r="D81" i="43"/>
  <c r="D82" i="43"/>
  <c r="D83" i="43"/>
  <c r="D84" i="43"/>
  <c r="D85" i="43"/>
  <c r="D86" i="43"/>
  <c r="D80" i="43"/>
  <c r="C107" i="43"/>
  <c r="C106" i="43"/>
  <c r="C105" i="43"/>
  <c r="C104" i="43"/>
  <c r="C103" i="43"/>
  <c r="C102" i="43"/>
  <c r="C101" i="43"/>
  <c r="C100" i="43"/>
  <c r="G99" i="43"/>
  <c r="F99" i="43"/>
  <c r="E99" i="43"/>
  <c r="D99" i="43"/>
  <c r="C97" i="43"/>
  <c r="C96" i="43"/>
  <c r="C95" i="43"/>
  <c r="C94" i="43"/>
  <c r="C93" i="43"/>
  <c r="C92" i="43"/>
  <c r="C91" i="43"/>
  <c r="C90" i="43"/>
  <c r="G89" i="43"/>
  <c r="F89" i="43"/>
  <c r="E89" i="43"/>
  <c r="D89" i="43"/>
  <c r="C43" i="54"/>
  <c r="C44" i="54"/>
  <c r="C45" i="54"/>
  <c r="C46" i="54"/>
  <c r="C47" i="54"/>
  <c r="C48" i="54"/>
  <c r="C42" i="54"/>
  <c r="C41" i="54"/>
  <c r="D40" i="54"/>
  <c r="E40" i="54"/>
  <c r="F40" i="54"/>
  <c r="C44" i="23"/>
  <c r="C45" i="23"/>
  <c r="C46" i="23"/>
  <c r="C47" i="23"/>
  <c r="C48" i="23"/>
  <c r="C49" i="23"/>
  <c r="C50" i="23"/>
  <c r="C43" i="23"/>
  <c r="D42" i="23"/>
  <c r="E42" i="23"/>
  <c r="F42" i="23"/>
  <c r="J7" i="22"/>
  <c r="I7" i="30"/>
  <c r="G24" i="55"/>
  <c r="G25" i="55"/>
  <c r="F23" i="55"/>
  <c r="G23" i="55" s="1"/>
  <c r="C23" i="55"/>
  <c r="E24" i="55"/>
  <c r="E25" i="55"/>
  <c r="D23" i="55"/>
  <c r="I7" i="26"/>
  <c r="C12" i="25"/>
  <c r="C114" i="24"/>
  <c r="C113" i="24"/>
  <c r="C112" i="24" s="1"/>
  <c r="C111" i="24"/>
  <c r="C110" i="24"/>
  <c r="C109" i="24" s="1"/>
  <c r="C108" i="24"/>
  <c r="C107" i="24"/>
  <c r="C105" i="24"/>
  <c r="C104" i="24"/>
  <c r="C102" i="24"/>
  <c r="C101" i="24"/>
  <c r="C100" i="24" s="1"/>
  <c r="C99" i="24"/>
  <c r="C98" i="24"/>
  <c r="C97" i="24" s="1"/>
  <c r="D112" i="24"/>
  <c r="E112" i="24"/>
  <c r="F112" i="24"/>
  <c r="G112" i="24"/>
  <c r="D109" i="24"/>
  <c r="E109" i="24"/>
  <c r="F109" i="24"/>
  <c r="G109" i="24"/>
  <c r="D106" i="24"/>
  <c r="E106" i="24"/>
  <c r="F106" i="24"/>
  <c r="G106" i="24"/>
  <c r="D103" i="24"/>
  <c r="E103" i="24"/>
  <c r="F103" i="24"/>
  <c r="G103" i="24"/>
  <c r="D100" i="24"/>
  <c r="E100" i="24"/>
  <c r="F100" i="24"/>
  <c r="G100" i="24"/>
  <c r="D97" i="24"/>
  <c r="E97" i="24"/>
  <c r="F97" i="24"/>
  <c r="G97" i="24"/>
  <c r="D95" i="24"/>
  <c r="D96" i="24"/>
  <c r="D94" i="24"/>
  <c r="E95" i="24"/>
  <c r="E96" i="24"/>
  <c r="E94" i="24"/>
  <c r="F95" i="24"/>
  <c r="F94" i="24" s="1"/>
  <c r="F96" i="24"/>
  <c r="G95" i="24"/>
  <c r="G96" i="24"/>
  <c r="C95" i="24"/>
  <c r="C144" i="43"/>
  <c r="C143" i="43"/>
  <c r="C142" i="43"/>
  <c r="C141" i="43"/>
  <c r="C140" i="43"/>
  <c r="C139" i="43"/>
  <c r="C138" i="43"/>
  <c r="C137" i="43"/>
  <c r="C134" i="43"/>
  <c r="C124" i="43" s="1"/>
  <c r="C133" i="43"/>
  <c r="C123" i="43" s="1"/>
  <c r="C132" i="43"/>
  <c r="C122" i="43" s="1"/>
  <c r="C131" i="43"/>
  <c r="C121" i="43" s="1"/>
  <c r="C130" i="43"/>
  <c r="C129" i="43"/>
  <c r="C119" i="43" s="1"/>
  <c r="C128" i="43"/>
  <c r="C118" i="43" s="1"/>
  <c r="C127" i="43"/>
  <c r="C117" i="43" s="1"/>
  <c r="D136" i="43"/>
  <c r="E136" i="43"/>
  <c r="F136" i="43"/>
  <c r="G136" i="43"/>
  <c r="D126" i="43"/>
  <c r="E126" i="43"/>
  <c r="F126" i="43"/>
  <c r="F116" i="43" s="1"/>
  <c r="G126" i="43"/>
  <c r="G116" i="43" s="1"/>
  <c r="D117" i="43"/>
  <c r="E117" i="43"/>
  <c r="F117" i="43"/>
  <c r="G117" i="43"/>
  <c r="D118" i="43"/>
  <c r="E118" i="43"/>
  <c r="F118" i="43"/>
  <c r="G118" i="43"/>
  <c r="D119" i="43"/>
  <c r="E119" i="43"/>
  <c r="F119" i="43"/>
  <c r="G119" i="43"/>
  <c r="D120" i="43"/>
  <c r="E120" i="43"/>
  <c r="F120" i="43"/>
  <c r="G120" i="43"/>
  <c r="D121" i="43"/>
  <c r="E121" i="43"/>
  <c r="F121" i="43"/>
  <c r="G121" i="43"/>
  <c r="D122" i="43"/>
  <c r="E122" i="43"/>
  <c r="F122" i="43"/>
  <c r="G122" i="43"/>
  <c r="D123" i="43"/>
  <c r="E123" i="43"/>
  <c r="F123" i="43"/>
  <c r="G123" i="43"/>
  <c r="D124" i="43"/>
  <c r="E124" i="43"/>
  <c r="F124" i="43"/>
  <c r="G124" i="43"/>
  <c r="C120" i="43"/>
  <c r="C58" i="54"/>
  <c r="C59" i="54"/>
  <c r="C65" i="54"/>
  <c r="C64" i="54"/>
  <c r="C63" i="54"/>
  <c r="C62" i="54"/>
  <c r="C61" i="54"/>
  <c r="C57" i="54" s="1"/>
  <c r="C60" i="54"/>
  <c r="D57" i="54"/>
  <c r="E57" i="54"/>
  <c r="F57" i="54"/>
  <c r="C67" i="23"/>
  <c r="C66" i="23"/>
  <c r="C65" i="23"/>
  <c r="C64" i="23"/>
  <c r="C63" i="23"/>
  <c r="C62" i="23"/>
  <c r="C61" i="23"/>
  <c r="C60" i="23"/>
  <c r="D59" i="23"/>
  <c r="E59" i="23"/>
  <c r="F59" i="23"/>
  <c r="I7" i="22"/>
  <c r="C128" i="24"/>
  <c r="C127" i="24" s="1"/>
  <c r="C131" i="24"/>
  <c r="C134" i="24"/>
  <c r="C137" i="24"/>
  <c r="C140" i="24"/>
  <c r="C143" i="24"/>
  <c r="C129" i="24"/>
  <c r="C132" i="24"/>
  <c r="C135" i="24"/>
  <c r="C133" i="24" s="1"/>
  <c r="C138" i="24"/>
  <c r="C141" i="24"/>
  <c r="C144" i="24"/>
  <c r="C142" i="24" s="1"/>
  <c r="D125" i="24"/>
  <c r="D124" i="24" s="1"/>
  <c r="D126" i="24"/>
  <c r="E125" i="24"/>
  <c r="E126" i="24"/>
  <c r="E124" i="24"/>
  <c r="F125" i="24"/>
  <c r="F124" i="24" s="1"/>
  <c r="F126" i="24"/>
  <c r="G125" i="24"/>
  <c r="G124" i="24" s="1"/>
  <c r="G126" i="24"/>
  <c r="D127" i="24"/>
  <c r="E127" i="24"/>
  <c r="F127" i="24"/>
  <c r="G127" i="24"/>
  <c r="D130" i="24"/>
  <c r="E130" i="24"/>
  <c r="F130" i="24"/>
  <c r="G130" i="24"/>
  <c r="D133" i="24"/>
  <c r="E133" i="24"/>
  <c r="F133" i="24"/>
  <c r="G133" i="24"/>
  <c r="D136" i="24"/>
  <c r="E136" i="24"/>
  <c r="F136" i="24"/>
  <c r="G136" i="24"/>
  <c r="D139" i="24"/>
  <c r="E139" i="24"/>
  <c r="F139" i="24"/>
  <c r="G139" i="24"/>
  <c r="D142" i="24"/>
  <c r="E142" i="24"/>
  <c r="F142" i="24"/>
  <c r="G142" i="24"/>
  <c r="C77" i="23"/>
  <c r="C76" i="23" s="1"/>
  <c r="C78" i="23"/>
  <c r="D76" i="23"/>
  <c r="E76" i="23"/>
  <c r="F76" i="23"/>
  <c r="C79" i="23"/>
  <c r="C80" i="23"/>
  <c r="C81" i="23"/>
  <c r="C82" i="23"/>
  <c r="C83" i="23"/>
  <c r="C84" i="23"/>
  <c r="H8" i="58"/>
  <c r="H9" i="58"/>
  <c r="H10" i="58"/>
  <c r="H11" i="58"/>
  <c r="H12" i="58"/>
  <c r="H13" i="58"/>
  <c r="H7" i="30"/>
  <c r="H7" i="58" s="1"/>
  <c r="H7" i="22"/>
  <c r="H7" i="51" s="1"/>
  <c r="G30" i="55"/>
  <c r="E30" i="55"/>
  <c r="G29" i="55"/>
  <c r="E29" i="55"/>
  <c r="F28" i="55"/>
  <c r="C28" i="55"/>
  <c r="E28" i="55" s="1"/>
  <c r="G28" i="55"/>
  <c r="D28" i="55"/>
  <c r="H8" i="51"/>
  <c r="H9" i="51"/>
  <c r="H10" i="51"/>
  <c r="H11" i="51"/>
  <c r="H12" i="51"/>
  <c r="H13" i="51"/>
  <c r="H7" i="26"/>
  <c r="G173" i="43"/>
  <c r="F173" i="43"/>
  <c r="E173" i="43"/>
  <c r="D173" i="43"/>
  <c r="G163" i="43"/>
  <c r="F163" i="43"/>
  <c r="E163" i="43"/>
  <c r="D163" i="43"/>
  <c r="C181" i="43"/>
  <c r="C180" i="43"/>
  <c r="C179" i="43"/>
  <c r="C178" i="43"/>
  <c r="C177" i="43"/>
  <c r="C176" i="43"/>
  <c r="C175" i="43"/>
  <c r="C174" i="43"/>
  <c r="C171" i="43"/>
  <c r="C161" i="43" s="1"/>
  <c r="C170" i="43"/>
  <c r="C160" i="43" s="1"/>
  <c r="C169" i="43"/>
  <c r="C168" i="43"/>
  <c r="C158" i="43" s="1"/>
  <c r="C167" i="43"/>
  <c r="C157" i="43" s="1"/>
  <c r="C166" i="43"/>
  <c r="C165" i="43"/>
  <c r="C164" i="43"/>
  <c r="C154" i="43" s="1"/>
  <c r="G161" i="43"/>
  <c r="F161" i="43"/>
  <c r="E161" i="43"/>
  <c r="D161" i="43"/>
  <c r="G160" i="43"/>
  <c r="F160" i="43"/>
  <c r="E160" i="43"/>
  <c r="D160" i="43"/>
  <c r="G159" i="43"/>
  <c r="F159" i="43"/>
  <c r="E159" i="43"/>
  <c r="D159" i="43"/>
  <c r="G158" i="43"/>
  <c r="F158" i="43"/>
  <c r="E158" i="43"/>
  <c r="D158" i="43"/>
  <c r="G157" i="43"/>
  <c r="F157" i="43"/>
  <c r="E157" i="43"/>
  <c r="D157" i="43"/>
  <c r="G156" i="43"/>
  <c r="F156" i="43"/>
  <c r="E156" i="43"/>
  <c r="D156" i="43"/>
  <c r="G155" i="43"/>
  <c r="F155" i="43"/>
  <c r="E155" i="43"/>
  <c r="D155" i="43"/>
  <c r="G154" i="43"/>
  <c r="F154" i="43"/>
  <c r="E154" i="43"/>
  <c r="D154" i="43"/>
  <c r="D153" i="43"/>
  <c r="E93" i="54"/>
  <c r="E92" i="54"/>
  <c r="E78" i="54"/>
  <c r="D78" i="54"/>
  <c r="C78" i="54" s="1"/>
  <c r="E75" i="54"/>
  <c r="C75" i="54" s="1"/>
  <c r="E74" i="54"/>
  <c r="C74" i="54" s="1"/>
  <c r="C81" i="54"/>
  <c r="C80" i="54"/>
  <c r="C79" i="54"/>
  <c r="C77" i="54"/>
  <c r="C76" i="54"/>
  <c r="F73" i="54"/>
  <c r="D73" i="54"/>
  <c r="F7" i="26"/>
  <c r="F7" i="22"/>
  <c r="F7" i="58" s="1"/>
  <c r="F7" i="51"/>
  <c r="G7" i="26"/>
  <c r="G7" i="22"/>
  <c r="G7" i="51"/>
  <c r="F8" i="51"/>
  <c r="G8" i="51"/>
  <c r="F9" i="51"/>
  <c r="G9" i="51"/>
  <c r="F10" i="51"/>
  <c r="G10" i="51"/>
  <c r="F11" i="51"/>
  <c r="G11" i="51"/>
  <c r="F12" i="51"/>
  <c r="G12" i="51"/>
  <c r="F13" i="51"/>
  <c r="G13" i="51"/>
  <c r="G8" i="58"/>
  <c r="G9" i="58"/>
  <c r="G10" i="58"/>
  <c r="G11" i="58"/>
  <c r="G12" i="58"/>
  <c r="G13" i="58"/>
  <c r="F8" i="58"/>
  <c r="F9" i="58"/>
  <c r="F10" i="58"/>
  <c r="F11" i="58"/>
  <c r="F12" i="58"/>
  <c r="F13" i="58"/>
  <c r="G7" i="30"/>
  <c r="F7" i="30"/>
  <c r="G39" i="55"/>
  <c r="G40" i="55"/>
  <c r="E39" i="55"/>
  <c r="E40" i="55"/>
  <c r="G34" i="55"/>
  <c r="G35" i="55"/>
  <c r="E34" i="55"/>
  <c r="E35" i="55"/>
  <c r="F33" i="55"/>
  <c r="G33" i="55" s="1"/>
  <c r="D33" i="55"/>
  <c r="C33" i="55"/>
  <c r="E33" i="55" s="1"/>
  <c r="D38" i="55"/>
  <c r="E38" i="55" s="1"/>
  <c r="C38" i="55"/>
  <c r="F38" i="55"/>
  <c r="C10" i="25"/>
  <c r="C9" i="25"/>
  <c r="C175" i="24"/>
  <c r="C174" i="24"/>
  <c r="C173" i="24" s="1"/>
  <c r="C172" i="24"/>
  <c r="C171" i="24"/>
  <c r="C170" i="24" s="1"/>
  <c r="C169" i="24"/>
  <c r="C168" i="24"/>
  <c r="C167" i="24" s="1"/>
  <c r="C166" i="24"/>
  <c r="C164" i="24" s="1"/>
  <c r="C165" i="24"/>
  <c r="C163" i="24"/>
  <c r="C162" i="24"/>
  <c r="C161" i="24" s="1"/>
  <c r="C160" i="24"/>
  <c r="C158" i="24" s="1"/>
  <c r="C159" i="24"/>
  <c r="C205" i="24"/>
  <c r="C204" i="24"/>
  <c r="C203" i="24" s="1"/>
  <c r="C202" i="24"/>
  <c r="C201" i="24"/>
  <c r="C200" i="24" s="1"/>
  <c r="C199" i="24"/>
  <c r="C198" i="24"/>
  <c r="C196" i="24"/>
  <c r="C195" i="24"/>
  <c r="C193" i="24"/>
  <c r="C192" i="24"/>
  <c r="C191" i="24" s="1"/>
  <c r="C190" i="24"/>
  <c r="C189" i="24"/>
  <c r="C188" i="24"/>
  <c r="G173" i="24"/>
  <c r="F173" i="24"/>
  <c r="E173" i="24"/>
  <c r="D173" i="24"/>
  <c r="G170" i="24"/>
  <c r="F170" i="24"/>
  <c r="E170" i="24"/>
  <c r="D170" i="24"/>
  <c r="G167" i="24"/>
  <c r="F167" i="24"/>
  <c r="E167" i="24"/>
  <c r="D167" i="24"/>
  <c r="G164" i="24"/>
  <c r="F164" i="24"/>
  <c r="E164" i="24"/>
  <c r="D164" i="24"/>
  <c r="G161" i="24"/>
  <c r="F161" i="24"/>
  <c r="E161" i="24"/>
  <c r="D161" i="24"/>
  <c r="G158" i="24"/>
  <c r="F158" i="24"/>
  <c r="E158" i="24"/>
  <c r="D158" i="24"/>
  <c r="G157" i="24"/>
  <c r="F157" i="24"/>
  <c r="E157" i="24"/>
  <c r="D157" i="24"/>
  <c r="G156" i="24"/>
  <c r="F156" i="24"/>
  <c r="E156" i="24"/>
  <c r="D156" i="24"/>
  <c r="D155" i="24" s="1"/>
  <c r="D191" i="24"/>
  <c r="E191" i="24"/>
  <c r="F191" i="24"/>
  <c r="G191" i="24"/>
  <c r="H191" i="24"/>
  <c r="D194" i="24"/>
  <c r="E194" i="24"/>
  <c r="F194" i="24"/>
  <c r="G194" i="24"/>
  <c r="H194" i="24"/>
  <c r="D197" i="24"/>
  <c r="E197" i="24"/>
  <c r="F197" i="24"/>
  <c r="G197" i="24"/>
  <c r="H197" i="24"/>
  <c r="D200" i="24"/>
  <c r="E200" i="24"/>
  <c r="F200" i="24"/>
  <c r="G200" i="24"/>
  <c r="H200" i="24"/>
  <c r="D203" i="24"/>
  <c r="E203" i="24"/>
  <c r="F203" i="24"/>
  <c r="G203" i="24"/>
  <c r="H203" i="24"/>
  <c r="D186" i="24"/>
  <c r="E186" i="24"/>
  <c r="F186" i="24"/>
  <c r="F185" i="24" s="1"/>
  <c r="G186" i="24"/>
  <c r="H186" i="24"/>
  <c r="D187" i="24"/>
  <c r="D185" i="24"/>
  <c r="E187" i="24"/>
  <c r="E185" i="24" s="1"/>
  <c r="F187" i="24"/>
  <c r="G187" i="24"/>
  <c r="H187" i="24"/>
  <c r="H185" i="24" s="1"/>
  <c r="D188" i="24"/>
  <c r="E188" i="24"/>
  <c r="F188" i="24"/>
  <c r="G188" i="24"/>
  <c r="H188" i="24"/>
  <c r="F155" i="24"/>
  <c r="C219" i="43"/>
  <c r="C218" i="43"/>
  <c r="C217" i="43"/>
  <c r="C207" i="43"/>
  <c r="C216" i="43"/>
  <c r="C215" i="43"/>
  <c r="C214" i="43"/>
  <c r="C213" i="43"/>
  <c r="C212" i="43"/>
  <c r="G211" i="43"/>
  <c r="F211" i="43"/>
  <c r="E211" i="43"/>
  <c r="D211" i="43"/>
  <c r="C209" i="43"/>
  <c r="C208" i="43"/>
  <c r="C206" i="43"/>
  <c r="C196" i="43" s="1"/>
  <c r="C205" i="43"/>
  <c r="C204" i="43"/>
  <c r="C203" i="43"/>
  <c r="C202" i="43"/>
  <c r="G201" i="43"/>
  <c r="F201" i="43"/>
  <c r="E201" i="43"/>
  <c r="D201" i="43"/>
  <c r="G199" i="43"/>
  <c r="F199" i="43"/>
  <c r="E199" i="43"/>
  <c r="D199" i="43"/>
  <c r="G198" i="43"/>
  <c r="F198" i="43"/>
  <c r="E198" i="43"/>
  <c r="D198" i="43"/>
  <c r="G197" i="43"/>
  <c r="F197" i="43"/>
  <c r="E197" i="43"/>
  <c r="D197" i="43"/>
  <c r="G196" i="43"/>
  <c r="F196" i="43"/>
  <c r="E196" i="43"/>
  <c r="D196" i="43"/>
  <c r="G195" i="43"/>
  <c r="F195" i="43"/>
  <c r="E195" i="43"/>
  <c r="D195" i="43"/>
  <c r="G194" i="43"/>
  <c r="F194" i="43"/>
  <c r="E194" i="43"/>
  <c r="D194" i="43"/>
  <c r="G193" i="43"/>
  <c r="F193" i="43"/>
  <c r="E193" i="43"/>
  <c r="D193" i="43"/>
  <c r="G192" i="43"/>
  <c r="F192" i="43"/>
  <c r="E192" i="43"/>
  <c r="D192" i="43"/>
  <c r="D236" i="43"/>
  <c r="E236" i="43"/>
  <c r="F236" i="43"/>
  <c r="G236" i="43"/>
  <c r="H236" i="43"/>
  <c r="C250" i="43"/>
  <c r="C251" i="43"/>
  <c r="C252" i="43"/>
  <c r="C253" i="43"/>
  <c r="C254" i="43"/>
  <c r="C255" i="43"/>
  <c r="C256" i="43"/>
  <c r="C246" i="43"/>
  <c r="C249" i="43"/>
  <c r="C240" i="43"/>
  <c r="C241" i="43"/>
  <c r="C242" i="43"/>
  <c r="C243" i="43"/>
  <c r="C244" i="43"/>
  <c r="C245" i="43"/>
  <c r="C239" i="43"/>
  <c r="D229" i="43"/>
  <c r="E229" i="43"/>
  <c r="F229" i="43"/>
  <c r="G229" i="43"/>
  <c r="H229" i="43"/>
  <c r="D230" i="43"/>
  <c r="E230" i="43"/>
  <c r="F230" i="43"/>
  <c r="G230" i="43"/>
  <c r="H230" i="43"/>
  <c r="D231" i="43"/>
  <c r="E231" i="43"/>
  <c r="F231" i="43"/>
  <c r="G231" i="43"/>
  <c r="H231" i="43"/>
  <c r="D232" i="43"/>
  <c r="E232" i="43"/>
  <c r="F232" i="43"/>
  <c r="G232" i="43"/>
  <c r="H232" i="43"/>
  <c r="D233" i="43"/>
  <c r="E233" i="43"/>
  <c r="F233" i="43"/>
  <c r="G233" i="43"/>
  <c r="H233" i="43"/>
  <c r="D234" i="43"/>
  <c r="E234" i="43"/>
  <c r="F234" i="43"/>
  <c r="G234" i="43"/>
  <c r="H234" i="43"/>
  <c r="D235" i="43"/>
  <c r="E235" i="43"/>
  <c r="F235" i="43"/>
  <c r="G235" i="43"/>
  <c r="H235" i="43"/>
  <c r="D248" i="43"/>
  <c r="E248" i="43"/>
  <c r="F248" i="43"/>
  <c r="G248" i="43"/>
  <c r="H248" i="43"/>
  <c r="D238" i="43"/>
  <c r="E238" i="43"/>
  <c r="F238" i="43"/>
  <c r="G238" i="43"/>
  <c r="H238" i="43"/>
  <c r="C99" i="54"/>
  <c r="C98" i="54"/>
  <c r="C97" i="54"/>
  <c r="C96" i="54"/>
  <c r="C95" i="54"/>
  <c r="C94" i="54"/>
  <c r="C93" i="54"/>
  <c r="C92" i="54"/>
  <c r="F91" i="54"/>
  <c r="C91" i="54" s="1"/>
  <c r="E91" i="54"/>
  <c r="D91" i="54"/>
  <c r="E108" i="54"/>
  <c r="F108" i="54"/>
  <c r="D108" i="54"/>
  <c r="C108" i="54" s="1"/>
  <c r="C109" i="54"/>
  <c r="C110" i="54"/>
  <c r="C111" i="54"/>
  <c r="C112" i="54"/>
  <c r="C113" i="54"/>
  <c r="C114" i="54"/>
  <c r="C115" i="54"/>
  <c r="C116" i="54"/>
  <c r="C96" i="23"/>
  <c r="C95" i="23"/>
  <c r="C94" i="23" s="1"/>
  <c r="C113" i="23"/>
  <c r="C114" i="23"/>
  <c r="C102" i="23"/>
  <c r="C101" i="23"/>
  <c r="C100" i="23"/>
  <c r="C99" i="23"/>
  <c r="C98" i="23"/>
  <c r="C97" i="23"/>
  <c r="F94" i="23"/>
  <c r="E94" i="23"/>
  <c r="D94" i="23"/>
  <c r="C116" i="23"/>
  <c r="C117" i="23"/>
  <c r="C118" i="23"/>
  <c r="C119" i="23"/>
  <c r="C120" i="23"/>
  <c r="C115" i="23"/>
  <c r="D112" i="23"/>
  <c r="E112" i="23"/>
  <c r="F112" i="23"/>
  <c r="G7" i="58"/>
  <c r="C53" i="55"/>
  <c r="D53" i="55"/>
  <c r="E53" i="55"/>
  <c r="F53" i="55"/>
  <c r="G53" i="55" s="1"/>
  <c r="E54" i="55"/>
  <c r="G54" i="55"/>
  <c r="E55" i="55"/>
  <c r="G55" i="55"/>
  <c r="C13" i="58"/>
  <c r="C12" i="58"/>
  <c r="C11" i="58"/>
  <c r="C10" i="58"/>
  <c r="C9" i="58"/>
  <c r="C8" i="58"/>
  <c r="C7" i="58"/>
  <c r="C13" i="51"/>
  <c r="C12" i="51"/>
  <c r="C11" i="51"/>
  <c r="C10" i="51"/>
  <c r="C9" i="51"/>
  <c r="C8" i="51"/>
  <c r="C7" i="51"/>
  <c r="C7" i="26"/>
  <c r="C6" i="25"/>
  <c r="C276" i="24"/>
  <c r="C277" i="24"/>
  <c r="C280" i="24"/>
  <c r="C282" i="24"/>
  <c r="C283" i="24"/>
  <c r="C285" i="24"/>
  <c r="C286" i="24"/>
  <c r="C288" i="24"/>
  <c r="C289" i="24"/>
  <c r="C291" i="24"/>
  <c r="C292" i="24"/>
  <c r="C279" i="24"/>
  <c r="D290" i="24"/>
  <c r="E290" i="24"/>
  <c r="F290" i="24"/>
  <c r="G290" i="24"/>
  <c r="H290" i="24"/>
  <c r="D287" i="24"/>
  <c r="E287" i="24"/>
  <c r="F287" i="24"/>
  <c r="G287" i="24"/>
  <c r="H287" i="24"/>
  <c r="D284" i="24"/>
  <c r="E284" i="24"/>
  <c r="F284" i="24"/>
  <c r="G284" i="24"/>
  <c r="H284" i="24"/>
  <c r="D281" i="24"/>
  <c r="E281" i="24"/>
  <c r="F281" i="24"/>
  <c r="G281" i="24"/>
  <c r="H281" i="24"/>
  <c r="D278" i="24"/>
  <c r="E278" i="24"/>
  <c r="F278" i="24"/>
  <c r="G278" i="24"/>
  <c r="H278" i="24"/>
  <c r="D275" i="24"/>
  <c r="E275" i="24"/>
  <c r="F275" i="24"/>
  <c r="G275" i="24"/>
  <c r="H275" i="24"/>
  <c r="D273" i="24"/>
  <c r="E273" i="24"/>
  <c r="F273" i="24"/>
  <c r="G273" i="24"/>
  <c r="H273" i="24"/>
  <c r="D274" i="24"/>
  <c r="E274" i="24"/>
  <c r="F274" i="24"/>
  <c r="G274" i="24"/>
  <c r="H274" i="24"/>
  <c r="D361" i="43"/>
  <c r="E361" i="43"/>
  <c r="F361" i="43"/>
  <c r="G361" i="43"/>
  <c r="H361" i="43"/>
  <c r="D362" i="43"/>
  <c r="E362" i="43"/>
  <c r="F362" i="43"/>
  <c r="G362" i="43"/>
  <c r="H362" i="43"/>
  <c r="D363" i="43"/>
  <c r="E363" i="43"/>
  <c r="F363" i="43"/>
  <c r="G363" i="43"/>
  <c r="H363" i="43"/>
  <c r="E377" i="43"/>
  <c r="E353" i="43" s="1"/>
  <c r="F377" i="43"/>
  <c r="G377" i="43"/>
  <c r="H377" i="43"/>
  <c r="D377" i="43"/>
  <c r="E365" i="43"/>
  <c r="F365" i="43"/>
  <c r="G365" i="43"/>
  <c r="H365" i="43"/>
  <c r="D365" i="43"/>
  <c r="D353" i="43" s="1"/>
  <c r="C366" i="43"/>
  <c r="C367" i="43"/>
  <c r="C368" i="43"/>
  <c r="C369" i="43"/>
  <c r="C370" i="43"/>
  <c r="C371" i="43"/>
  <c r="C372" i="43"/>
  <c r="C373" i="43"/>
  <c r="C374" i="43"/>
  <c r="C375" i="43"/>
  <c r="C378" i="43"/>
  <c r="C379" i="43"/>
  <c r="C380" i="43"/>
  <c r="C381" i="43"/>
  <c r="C382" i="43"/>
  <c r="C383" i="43"/>
  <c r="C384" i="43"/>
  <c r="C385" i="43"/>
  <c r="C386" i="43"/>
  <c r="C387" i="43"/>
  <c r="D354" i="43"/>
  <c r="E354" i="43"/>
  <c r="F354" i="43"/>
  <c r="G354" i="43"/>
  <c r="H354" i="43"/>
  <c r="D355" i="43"/>
  <c r="E355" i="43"/>
  <c r="F355" i="43"/>
  <c r="G355" i="43"/>
  <c r="H355" i="43"/>
  <c r="D356" i="43"/>
  <c r="E356" i="43"/>
  <c r="F356" i="43"/>
  <c r="G356" i="43"/>
  <c r="H356" i="43"/>
  <c r="D357" i="43"/>
  <c r="E357" i="43"/>
  <c r="F357" i="43"/>
  <c r="G357" i="43"/>
  <c r="H357" i="43"/>
  <c r="D358" i="43"/>
  <c r="E358" i="43"/>
  <c r="F358" i="43"/>
  <c r="G358" i="43"/>
  <c r="H358" i="43"/>
  <c r="D359" i="43"/>
  <c r="E359" i="43"/>
  <c r="F359" i="43"/>
  <c r="G359" i="43"/>
  <c r="H359" i="43"/>
  <c r="D360" i="43"/>
  <c r="E360" i="43"/>
  <c r="F360" i="43"/>
  <c r="G360" i="43"/>
  <c r="H360" i="43"/>
  <c r="C158" i="54"/>
  <c r="C159" i="54"/>
  <c r="C160" i="54"/>
  <c r="C161" i="54"/>
  <c r="C162" i="54"/>
  <c r="C163" i="54"/>
  <c r="C164" i="54"/>
  <c r="C157" i="54"/>
  <c r="D156" i="54"/>
  <c r="E156" i="54"/>
  <c r="F156" i="54"/>
  <c r="C164" i="23"/>
  <c r="C163" i="23"/>
  <c r="C166" i="23"/>
  <c r="C167" i="23"/>
  <c r="C168" i="23"/>
  <c r="C169" i="23"/>
  <c r="C170" i="23"/>
  <c r="C165" i="23"/>
  <c r="C162" i="23" s="1"/>
  <c r="D162" i="23"/>
  <c r="E162" i="23"/>
  <c r="F162" i="23"/>
  <c r="F252" i="54"/>
  <c r="D252" i="54"/>
  <c r="F220" i="54"/>
  <c r="E220" i="54"/>
  <c r="D220" i="54"/>
  <c r="D204" i="54"/>
  <c r="F204" i="54"/>
  <c r="E205" i="54"/>
  <c r="E204" i="54" s="1"/>
  <c r="C206" i="54"/>
  <c r="C207" i="54"/>
  <c r="C208" i="54"/>
  <c r="C209" i="54"/>
  <c r="C210" i="54"/>
  <c r="C211" i="54"/>
  <c r="C212" i="54"/>
  <c r="C221" i="54"/>
  <c r="C222" i="54"/>
  <c r="C223" i="54"/>
  <c r="C220" i="54" s="1"/>
  <c r="C224" i="54"/>
  <c r="C225" i="54"/>
  <c r="C226" i="54"/>
  <c r="C227" i="54"/>
  <c r="C228" i="54"/>
  <c r="D236" i="54"/>
  <c r="E237" i="54"/>
  <c r="C237" i="54" s="1"/>
  <c r="C238" i="54"/>
  <c r="E239" i="54"/>
  <c r="C239" i="54" s="1"/>
  <c r="C240" i="54"/>
  <c r="E241" i="54"/>
  <c r="F241" i="54"/>
  <c r="F236" i="54" s="1"/>
  <c r="C241" i="54"/>
  <c r="C242" i="54"/>
  <c r="E243" i="54"/>
  <c r="C243" i="54" s="1"/>
  <c r="C244" i="54"/>
  <c r="E253" i="54"/>
  <c r="C253" i="54" s="1"/>
  <c r="C254" i="54"/>
  <c r="E255" i="54"/>
  <c r="F255" i="54"/>
  <c r="C255" i="54" s="1"/>
  <c r="D256" i="54"/>
  <c r="C256" i="54" s="1"/>
  <c r="F256" i="54"/>
  <c r="D257" i="54"/>
  <c r="E257" i="54"/>
  <c r="E258" i="54"/>
  <c r="C258" i="54" s="1"/>
  <c r="E259" i="54"/>
  <c r="C259" i="54"/>
  <c r="C260" i="54"/>
  <c r="C205" i="54"/>
  <c r="C204" i="54" s="1"/>
  <c r="C257" i="54"/>
  <c r="C274" i="24"/>
  <c r="E23" i="55" l="1"/>
  <c r="E18" i="55"/>
  <c r="G38" i="55"/>
  <c r="C136" i="24"/>
  <c r="C96" i="24"/>
  <c r="C103" i="24"/>
  <c r="G185" i="24"/>
  <c r="C194" i="24"/>
  <c r="C130" i="24"/>
  <c r="C106" i="24"/>
  <c r="C284" i="24"/>
  <c r="C290" i="24"/>
  <c r="G64" i="24"/>
  <c r="C66" i="24"/>
  <c r="G155" i="24"/>
  <c r="E64" i="24"/>
  <c r="C70" i="24"/>
  <c r="C82" i="24"/>
  <c r="D64" i="24"/>
  <c r="C40" i="54"/>
  <c r="C236" i="54"/>
  <c r="C156" i="54"/>
  <c r="C252" i="54"/>
  <c r="C59" i="23"/>
  <c r="C112" i="23"/>
  <c r="C42" i="23"/>
  <c r="C197" i="24"/>
  <c r="C94" i="24"/>
  <c r="E155" i="24"/>
  <c r="C186" i="24"/>
  <c r="C156" i="24"/>
  <c r="C155" i="24" s="1"/>
  <c r="C126" i="24"/>
  <c r="G94" i="24"/>
  <c r="G272" i="24"/>
  <c r="D272" i="24"/>
  <c r="C287" i="24"/>
  <c r="D116" i="43"/>
  <c r="C65" i="24"/>
  <c r="F64" i="24"/>
  <c r="E252" i="54"/>
  <c r="C278" i="24"/>
  <c r="C139" i="24"/>
  <c r="C187" i="24"/>
  <c r="C157" i="24"/>
  <c r="E73" i="54"/>
  <c r="C73" i="54" s="1"/>
  <c r="C275" i="24"/>
  <c r="C194" i="43"/>
  <c r="C198" i="43"/>
  <c r="C76" i="24"/>
  <c r="E236" i="54"/>
  <c r="F272" i="24"/>
  <c r="H272" i="24"/>
  <c r="E272" i="24"/>
  <c r="C73" i="24"/>
  <c r="C64" i="24" s="1"/>
  <c r="C185" i="24"/>
  <c r="C281" i="24"/>
  <c r="C273" i="24"/>
  <c r="C125" i="24"/>
  <c r="C232" i="43"/>
  <c r="C236" i="43"/>
  <c r="C195" i="43"/>
  <c r="C85" i="43"/>
  <c r="C81" i="43"/>
  <c r="C230" i="43"/>
  <c r="C197" i="43"/>
  <c r="C360" i="43"/>
  <c r="C356" i="43"/>
  <c r="C362" i="43"/>
  <c r="C358" i="43"/>
  <c r="C354" i="43"/>
  <c r="F353" i="43"/>
  <c r="C235" i="43"/>
  <c r="C86" i="43"/>
  <c r="C82" i="43"/>
  <c r="C234" i="43"/>
  <c r="C192" i="43"/>
  <c r="C199" i="43"/>
  <c r="E228" i="43"/>
  <c r="C229" i="43"/>
  <c r="C233" i="43"/>
  <c r="E191" i="43"/>
  <c r="C173" i="43"/>
  <c r="C99" i="43"/>
  <c r="C377" i="43"/>
  <c r="D228" i="43"/>
  <c r="G153" i="43"/>
  <c r="F191" i="43"/>
  <c r="D191" i="43"/>
  <c r="G191" i="43"/>
  <c r="C201" i="43"/>
  <c r="C211" i="43"/>
  <c r="C83" i="43"/>
  <c r="C126" i="43"/>
  <c r="G228" i="43"/>
  <c r="E153" i="43"/>
  <c r="C155" i="43"/>
  <c r="G79" i="43"/>
  <c r="F153" i="43"/>
  <c r="C163" i="43"/>
  <c r="C89" i="43"/>
  <c r="C84" i="43"/>
  <c r="C87" i="43"/>
  <c r="C80" i="43"/>
  <c r="H228" i="43"/>
  <c r="F228" i="43"/>
  <c r="C238" i="43"/>
  <c r="C159" i="43"/>
  <c r="F79" i="43"/>
  <c r="C361" i="43"/>
  <c r="C357" i="43"/>
  <c r="C363" i="43"/>
  <c r="C359" i="43"/>
  <c r="C355" i="43"/>
  <c r="G353" i="43"/>
  <c r="H353" i="43"/>
  <c r="E116" i="43"/>
  <c r="C136" i="43"/>
  <c r="D79" i="43"/>
  <c r="C248" i="43"/>
  <c r="C193" i="43"/>
  <c r="E79" i="43"/>
  <c r="C365" i="43"/>
  <c r="C231" i="43"/>
  <c r="C156" i="43"/>
  <c r="C272" i="24" l="1"/>
  <c r="C116" i="43"/>
  <c r="C124" i="24"/>
  <c r="C228" i="43"/>
  <c r="C353" i="43"/>
  <c r="C79" i="43"/>
  <c r="C191" i="43"/>
  <c r="C153" i="43"/>
  <c r="C37" i="24"/>
  <c r="C35" i="24"/>
  <c r="C34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Yvonne Flowers</author>
  </authors>
  <commentList>
    <comment ref="D114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Yvonne Flowers:</t>
        </r>
        <r>
          <rPr>
            <sz val="9"/>
            <color indexed="81"/>
            <rFont val="Tahoma"/>
            <family val="2"/>
          </rPr>
          <t xml:space="preserve">
No longer exist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Yvonne Flowers</author>
  </authors>
  <commentList>
    <comment ref="D5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Yvonne Flowers:</t>
        </r>
        <r>
          <rPr>
            <sz val="9"/>
            <color indexed="81"/>
            <rFont val="Tahoma"/>
            <family val="2"/>
          </rPr>
          <t xml:space="preserve">
No longer exist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tc={37A0CB7F-C6AE-4335-9F9E-C88C145B3720}</author>
    <author>Yvonne Flowers</author>
  </authors>
  <commentList>
    <comment ref="C8" authorId="0" shapeId="0" xr:uid="{37A0CB7F-C6AE-4335-9F9E-C88C145B3720}">
      <text>
        <t>[Threaded comment]
Your version of Excel allows you to read this threaded comment; however, any edits to it will get removed if the file is opened in a newer version of Excel. Learn more: https://go.microsoft.com/fwlink/?linkid=870924
Comment:
    Using UNDP population estimates</t>
      </text>
    </comment>
    <comment ref="C13" authorId="1" shapeId="0" xr:uid="{00000000-0006-0000-2400-000001000000}">
      <text>
        <r>
          <rPr>
            <b/>
            <sz val="9"/>
            <color indexed="81"/>
            <rFont val="Tahoma"/>
            <family val="2"/>
          </rPr>
          <t>Yvonne Flowers:</t>
        </r>
        <r>
          <rPr>
            <sz val="9"/>
            <color indexed="81"/>
            <rFont val="Tahoma"/>
            <family val="2"/>
          </rPr>
          <t xml:space="preserve">
Using UNDP population estimates</t>
        </r>
      </text>
    </comment>
  </commentList>
</comments>
</file>

<file path=xl/sharedStrings.xml><?xml version="1.0" encoding="utf-8"?>
<sst xmlns="http://schemas.openxmlformats.org/spreadsheetml/2006/main" count="1072" uniqueCount="128">
  <si>
    <t>Total</t>
  </si>
  <si>
    <t xml:space="preserve">  Corozal</t>
  </si>
  <si>
    <t xml:space="preserve">  Orange Walk</t>
  </si>
  <si>
    <t xml:space="preserve">  Belize</t>
  </si>
  <si>
    <t xml:space="preserve">  Cayo</t>
  </si>
  <si>
    <t xml:space="preserve">  Stann Creek</t>
  </si>
  <si>
    <t xml:space="preserve">  Toledo</t>
  </si>
  <si>
    <t>Source: Ministry of Education</t>
  </si>
  <si>
    <t xml:space="preserve">  Urban</t>
  </si>
  <si>
    <t xml:space="preserve">  Rural</t>
  </si>
  <si>
    <t xml:space="preserve">  Male</t>
  </si>
  <si>
    <t xml:space="preserve">  Female</t>
  </si>
  <si>
    <t>Corozal</t>
  </si>
  <si>
    <t>Orange Walk</t>
  </si>
  <si>
    <t>Belize</t>
  </si>
  <si>
    <t>Cayo</t>
  </si>
  <si>
    <t>Stann Creek</t>
  </si>
  <si>
    <t>Toledo</t>
  </si>
  <si>
    <t>Private</t>
  </si>
  <si>
    <t>Government</t>
  </si>
  <si>
    <t>Gov’t-Aided</t>
  </si>
  <si>
    <t>District</t>
  </si>
  <si>
    <t>Preparatory</t>
  </si>
  <si>
    <t>Form l</t>
  </si>
  <si>
    <t>Form ll</t>
  </si>
  <si>
    <t>Form lll</t>
  </si>
  <si>
    <t>Form lV</t>
  </si>
  <si>
    <t>Both Sexes</t>
  </si>
  <si>
    <t>Table 4.52</t>
  </si>
  <si>
    <t>Gross</t>
  </si>
  <si>
    <t>Net</t>
  </si>
  <si>
    <t>Population</t>
  </si>
  <si>
    <t>Rate</t>
  </si>
  <si>
    <t>Males</t>
  </si>
  <si>
    <t>Females</t>
  </si>
  <si>
    <t>Male</t>
  </si>
  <si>
    <t>Female</t>
  </si>
  <si>
    <t>20+</t>
  </si>
  <si>
    <t>Table 4.59</t>
  </si>
  <si>
    <t>Table 4.73</t>
  </si>
  <si>
    <t>Table 4.72</t>
  </si>
  <si>
    <t>Table 4.69</t>
  </si>
  <si>
    <t>Table 4.66</t>
  </si>
  <si>
    <t>Table 4.63</t>
  </si>
  <si>
    <t>Table 4.56</t>
  </si>
  <si>
    <t>Data refer to a National Average</t>
  </si>
  <si>
    <t>Enrollment</t>
  </si>
  <si>
    <t>Table 4.60</t>
  </si>
  <si>
    <t>Table 4.65</t>
  </si>
  <si>
    <t>Table 4.64</t>
  </si>
  <si>
    <t>Secondary School Enrolment by Management:2009/10</t>
  </si>
  <si>
    <t>Secondary School Enrolment by Management:2008/09</t>
  </si>
  <si>
    <t>Secondary School Enrolment by Management:2007/08</t>
  </si>
  <si>
    <t>Secondary School Enrolment by Management:2006/07</t>
  </si>
  <si>
    <t>2012/13</t>
  </si>
  <si>
    <t>Number of Secondary Schools by Management and District: 2012/13</t>
  </si>
  <si>
    <t>Secondary School Enrolment by Management:2012/13</t>
  </si>
  <si>
    <t>Secondary School Enrolment by Form, Age and Sex: 2012/13</t>
  </si>
  <si>
    <t>Secondary School Enrollment by District, Form and Sex: 2012/13</t>
  </si>
  <si>
    <t>2013/14</t>
  </si>
  <si>
    <t>2014/15</t>
  </si>
  <si>
    <t>Number of Secondary Schools by Management and District: 2013/14</t>
  </si>
  <si>
    <t>Number of Secondary Schools by Management and District: 2014/15</t>
  </si>
  <si>
    <t>Secondary School Enrolment by Management:2014/15</t>
  </si>
  <si>
    <t>Secondary School Enrolment by Management:2013/14</t>
  </si>
  <si>
    <t>Secondary School Enrolment by Form, Age and Sex: 2013/14</t>
  </si>
  <si>
    <t>Secondary School Enrolment by Form, Age and Sex: 2014/15</t>
  </si>
  <si>
    <t>Secondary School Enrollment by District, Form and Sex: 2013/14</t>
  </si>
  <si>
    <t>Secondary School Enrollment by District, Form and Sex: 2014/15</t>
  </si>
  <si>
    <t>&lt;11</t>
  </si>
  <si>
    <t>Table 4.53</t>
  </si>
  <si>
    <t>Table 4.54</t>
  </si>
  <si>
    <t>Table 4.55</t>
  </si>
  <si>
    <t>Table 4.57</t>
  </si>
  <si>
    <t>Table 4.58</t>
  </si>
  <si>
    <t>Table 4.61</t>
  </si>
  <si>
    <t>Table 4.62</t>
  </si>
  <si>
    <t>Table 4.67</t>
  </si>
  <si>
    <t>Table 4.68</t>
  </si>
  <si>
    <t>Table 4.70</t>
  </si>
  <si>
    <t>Table 4.71</t>
  </si>
  <si>
    <t>2015/16</t>
  </si>
  <si>
    <t>Number of Secondary Schools by Management and District: 2015/16</t>
  </si>
  <si>
    <t>Secondary School Enrolment by Management:2015/16</t>
  </si>
  <si>
    <t>Secondary School Enrolment by Form, Age and Sex: 2015/16</t>
  </si>
  <si>
    <t>Secondary School Enrollment by District, Form and Sex: 2015/16</t>
  </si>
  <si>
    <t>2016/17</t>
  </si>
  <si>
    <t>Number of Secondary Schools by Management and District: 2016/17</t>
  </si>
  <si>
    <t>Secondary School Enrolment by Management:2016/17</t>
  </si>
  <si>
    <t>Secondary School Enrolment by Form, Age and Sex: 2016/17</t>
  </si>
  <si>
    <t>&lt;12</t>
  </si>
  <si>
    <t>18+</t>
  </si>
  <si>
    <t>Secondary School Enrollment by District, Form and Sex: 2016/17</t>
  </si>
  <si>
    <t>2017/18</t>
  </si>
  <si>
    <t>Number of Secondary Schools by Management and District: 2017/18</t>
  </si>
  <si>
    <t>Secondary School Enrolment by Management:2017/18</t>
  </si>
  <si>
    <t>Secondary School Enrolment by Form, Age and Sex: 2017/18</t>
  </si>
  <si>
    <t>Secondary School Enrollment by District, Form and Sex: 2017/18</t>
  </si>
  <si>
    <t>2018/19</t>
  </si>
  <si>
    <t>Number of Secondary Schools by Management and District: 2018/19</t>
  </si>
  <si>
    <t>Secondary School Enrolment by Management:2018/19</t>
  </si>
  <si>
    <t>Secondary School Enrolment by Form, Age and Sex: 2018/19</t>
  </si>
  <si>
    <t>Secondary School Enrollment by District, Form and Sex: 2018/19</t>
  </si>
  <si>
    <t>2019/20</t>
  </si>
  <si>
    <t>Number of Secondary Schools by Management and District: 2019/20</t>
  </si>
  <si>
    <t>Secondary School Enrolment by Management:2019/20</t>
  </si>
  <si>
    <t>Secondary School Enrolment by Form, Age and Sex: 2019/20</t>
  </si>
  <si>
    <t>Secondary School Enrollment by District, Form and Sex: 2019/20</t>
  </si>
  <si>
    <t>2020/21</t>
  </si>
  <si>
    <t>Number of Secondary Schools by Management and District: 2020/21</t>
  </si>
  <si>
    <t>Secondary School Enrolment by Management:2020/21</t>
  </si>
  <si>
    <t>Secondary School Enrolment by Form, Age and Sex: 2020/21</t>
  </si>
  <si>
    <t>Secondary School Enrollment by District, Form and Sex: 2020/21</t>
  </si>
  <si>
    <t>2021/22</t>
  </si>
  <si>
    <t>Number of Secondary Schools by Management and District: 2021/22</t>
  </si>
  <si>
    <t>Secondary School Enrolment by Management:2021/22</t>
  </si>
  <si>
    <t>Secondary School Enrolment by Form, Age and Sex: 2021/22</t>
  </si>
  <si>
    <t>Secondary School Enrollment by District, Form and Sex: 2021/22</t>
  </si>
  <si>
    <t>Secondary School Enrollment by District: 2012/13 - 2021/22</t>
  </si>
  <si>
    <t>Secondary School Enrollment per School, by District: 2012/13 - 2021/22</t>
  </si>
  <si>
    <t>Number of Males Enrolled in Secondary School per 100 Females: 2012/13 - 2021/22</t>
  </si>
  <si>
    <t>Secondary School Gross and Net Enrolment Rates: 2012/13 - 2021/22</t>
  </si>
  <si>
    <t>Secondary School Completion Rate by Sex: 2012 - 2021</t>
  </si>
  <si>
    <t>Secondary School Teachers by District: 2012/13 - 2021/22</t>
  </si>
  <si>
    <t>Secondary School Pupil - Teacher Ratio: 2012/13 - 2021/22</t>
  </si>
  <si>
    <t>Average Number of Secondary School Teachers per School by District: 2004/05 -2021/22</t>
  </si>
  <si>
    <t>Number of Secondary Schools by District: 2012/13 - 2021/22</t>
  </si>
  <si>
    <t>Secondary School Enrollment by Form: 2012/13 - 2021/22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</si>
</sst>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0.0"/>
    <numFmt numFmtId="166" formatCode="_(* #,##0_);_(* \(#,##0\);_(* &quot;-&quot;??_);_(@_)"/>
    <numFmt numFmtId="169" formatCode="#,##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166" fontId="3" fillId="0" borderId="0" xfId="1" applyNumberFormat="1" applyFont="1" applyFill="1" applyBorder="1"/>
    <xf numFmtId="166" fontId="3" fillId="0" borderId="1" xfId="1" applyNumberFormat="1" applyFont="1" applyFill="1" applyBorder="1"/>
    <xf numFmtId="166" fontId="3" fillId="0" borderId="0" xfId="1" applyNumberFormat="1" applyFont="1" applyFill="1"/>
    <xf numFmtId="166" fontId="1" fillId="0" borderId="0" xfId="1" applyNumberFormat="1" applyFont="1" applyFill="1" applyBorder="1"/>
    <xf numFmtId="166" fontId="1" fillId="0" borderId="1" xfId="1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5" xfId="0" applyFont="1" applyFill="1" applyBorder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/>
    <xf numFmtId="0" fontId="1" fillId="0" borderId="6" xfId="0" applyFont="1" applyFill="1" applyBorder="1"/>
    <xf numFmtId="1" fontId="1" fillId="0" borderId="0" xfId="0" applyNumberFormat="1" applyFont="1" applyFill="1"/>
    <xf numFmtId="1" fontId="3" fillId="0" borderId="0" xfId="0" applyNumberFormat="1" applyFont="1" applyFill="1"/>
    <xf numFmtId="166" fontId="1" fillId="0" borderId="0" xfId="1" applyNumberFormat="1" applyFont="1" applyFill="1"/>
    <xf numFmtId="1" fontId="1" fillId="0" borderId="1" xfId="0" applyNumberFormat="1" applyFont="1" applyFill="1" applyBorder="1"/>
    <xf numFmtId="1" fontId="3" fillId="0" borderId="0" xfId="1" applyNumberFormat="1" applyFont="1" applyFill="1" applyBorder="1"/>
    <xf numFmtId="1" fontId="1" fillId="0" borderId="0" xfId="1" applyNumberFormat="1" applyFont="1" applyFill="1" applyBorder="1"/>
    <xf numFmtId="1" fontId="1" fillId="0" borderId="0" xfId="1" applyNumberFormat="1" applyFont="1" applyFill="1"/>
    <xf numFmtId="1" fontId="1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1" fillId="0" borderId="1" xfId="0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3" fontId="3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5" fontId="1" fillId="0" borderId="0" xfId="0" applyNumberFormat="1" applyFont="1" applyFill="1"/>
    <xf numFmtId="3" fontId="3" fillId="0" borderId="0" xfId="0" applyNumberFormat="1" applyFont="1" applyFill="1"/>
    <xf numFmtId="3" fontId="1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43" fontId="1" fillId="0" borderId="0" xfId="0" applyNumberFormat="1" applyFont="1" applyFill="1"/>
    <xf numFmtId="166" fontId="9" fillId="0" borderId="0" xfId="1" applyNumberFormat="1" applyFont="1" applyFill="1" applyBorder="1"/>
    <xf numFmtId="166" fontId="1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1" applyNumberFormat="1" applyFont="1" applyFill="1" applyBorder="1"/>
    <xf numFmtId="37" fontId="1" fillId="0" borderId="0" xfId="1" applyNumberFormat="1" applyFont="1" applyFill="1"/>
    <xf numFmtId="166" fontId="1" fillId="0" borderId="0" xfId="0" applyNumberFormat="1" applyFont="1" applyFill="1"/>
    <xf numFmtId="166" fontId="1" fillId="0" borderId="1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</cellXfs>
  <cellStyles count="8">
    <cellStyle name="Comma" xfId="1" builtinId="3"/>
    <cellStyle name="Comma 2" xfId="2" xr:uid="{00000000-0005-0000-0000-000001000000}"/>
    <cellStyle name="Comma 2 2" xfId="6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7" xr:uid="{00000000-0005-0000-0000-000006000000}"/>
    <cellStyle name="Percent 2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vonne Flowers" id="{2072CC3D-155F-4CB3-BF5F-B6BFF2C5EF02}" userId="S::FlowersYv@gobmail.gov.bz::4f7f7171-e923-43e3-8b9d-57ed5d775d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2-06-08T14:38:36.01" personId="{2072CC3D-155F-4CB3-BF5F-B6BFF2C5EF02}" id="{37A0CB7F-C6AE-4335-9F9E-C88C145B3720}">
    <text>Using UNDP population estimates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14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8" style="12" customWidth="1"/>
    <col min="3" max="6" width="10.88671875" style="12" customWidth="1"/>
    <col min="7" max="7" width="9.88671875" style="12" customWidth="1"/>
    <col min="8" max="16384" width="9.109375" style="12"/>
  </cols>
  <sheetData>
    <row r="1" spans="2:12" s="12" customFormat="1" x14ac:dyDescent="0.25"/>
    <row r="2" spans="2:12" s="12" customFormat="1" x14ac:dyDescent="0.25">
      <c r="B2" s="6" t="s">
        <v>28</v>
      </c>
    </row>
    <row r="3" spans="2:12" s="12" customFormat="1" x14ac:dyDescent="0.25">
      <c r="B3" s="6" t="s">
        <v>126</v>
      </c>
    </row>
    <row r="4" spans="2:12" s="12" customFormat="1" x14ac:dyDescent="0.25">
      <c r="B4" s="6"/>
    </row>
    <row r="5" spans="2:12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B6" s="6"/>
    </row>
    <row r="7" spans="2:12" s="12" customFormat="1" x14ac:dyDescent="0.25">
      <c r="B7" s="6" t="s">
        <v>0</v>
      </c>
      <c r="C7" s="6">
        <v>52</v>
      </c>
      <c r="D7" s="6">
        <v>53</v>
      </c>
      <c r="E7" s="6">
        <v>56</v>
      </c>
      <c r="F7" s="6">
        <f t="shared" ref="F7:L7" si="0">SUM(F8:F13)</f>
        <v>56</v>
      </c>
      <c r="G7" s="6">
        <f t="shared" si="0"/>
        <v>59</v>
      </c>
      <c r="H7" s="6">
        <f t="shared" si="0"/>
        <v>59</v>
      </c>
      <c r="I7" s="6">
        <f t="shared" si="0"/>
        <v>61</v>
      </c>
      <c r="J7" s="6">
        <f t="shared" si="0"/>
        <v>61</v>
      </c>
      <c r="K7" s="6">
        <f t="shared" si="0"/>
        <v>62</v>
      </c>
      <c r="L7" s="6">
        <f t="shared" si="0"/>
        <v>62</v>
      </c>
    </row>
    <row r="8" spans="2:12" s="12" customFormat="1" x14ac:dyDescent="0.25">
      <c r="B8" s="6" t="s">
        <v>1</v>
      </c>
      <c r="C8" s="12">
        <v>6</v>
      </c>
      <c r="D8" s="12">
        <v>6</v>
      </c>
      <c r="E8" s="12">
        <v>6</v>
      </c>
      <c r="F8" s="12">
        <v>6</v>
      </c>
      <c r="G8" s="12">
        <v>6</v>
      </c>
      <c r="H8" s="12">
        <v>6</v>
      </c>
      <c r="I8" s="12">
        <v>6</v>
      </c>
      <c r="J8" s="12">
        <v>6</v>
      </c>
      <c r="K8" s="12">
        <v>6</v>
      </c>
      <c r="L8" s="12">
        <v>6</v>
      </c>
    </row>
    <row r="9" spans="2:12" s="12" customFormat="1" x14ac:dyDescent="0.25">
      <c r="B9" s="6" t="s">
        <v>2</v>
      </c>
      <c r="C9" s="12">
        <v>6</v>
      </c>
      <c r="D9" s="12">
        <v>6</v>
      </c>
      <c r="E9" s="12">
        <v>7</v>
      </c>
      <c r="F9" s="12">
        <v>7</v>
      </c>
      <c r="G9" s="12">
        <v>7</v>
      </c>
      <c r="H9" s="12">
        <v>7</v>
      </c>
      <c r="I9" s="12">
        <v>8</v>
      </c>
      <c r="J9" s="12">
        <v>8</v>
      </c>
      <c r="K9" s="12">
        <v>8</v>
      </c>
      <c r="L9" s="12">
        <v>8</v>
      </c>
    </row>
    <row r="10" spans="2:12" s="12" customFormat="1" x14ac:dyDescent="0.25">
      <c r="B10" s="6" t="s">
        <v>3</v>
      </c>
      <c r="C10" s="12">
        <v>18</v>
      </c>
      <c r="D10" s="12">
        <v>18</v>
      </c>
      <c r="E10" s="12">
        <v>18</v>
      </c>
      <c r="F10" s="12">
        <v>18</v>
      </c>
      <c r="G10" s="12">
        <v>18</v>
      </c>
      <c r="H10" s="12">
        <v>18</v>
      </c>
      <c r="I10" s="12">
        <v>18</v>
      </c>
      <c r="J10" s="12">
        <v>18</v>
      </c>
      <c r="K10" s="12">
        <v>18</v>
      </c>
      <c r="L10" s="12">
        <v>18</v>
      </c>
    </row>
    <row r="11" spans="2:12" s="12" customFormat="1" x14ac:dyDescent="0.25">
      <c r="B11" s="6" t="s">
        <v>4</v>
      </c>
      <c r="C11" s="12">
        <v>12</v>
      </c>
      <c r="D11" s="12">
        <v>13</v>
      </c>
      <c r="E11" s="12">
        <v>15</v>
      </c>
      <c r="F11" s="12">
        <v>15</v>
      </c>
      <c r="G11" s="12">
        <v>16</v>
      </c>
      <c r="H11" s="12">
        <v>16</v>
      </c>
      <c r="I11" s="12">
        <v>17</v>
      </c>
      <c r="J11" s="12">
        <v>17</v>
      </c>
      <c r="K11" s="12">
        <v>18</v>
      </c>
      <c r="L11" s="12">
        <v>17</v>
      </c>
    </row>
    <row r="12" spans="2:12" s="12" customFormat="1" x14ac:dyDescent="0.25">
      <c r="B12" s="6" t="s">
        <v>5</v>
      </c>
      <c r="C12" s="12">
        <v>5</v>
      </c>
      <c r="D12" s="12">
        <v>5</v>
      </c>
      <c r="E12" s="12">
        <v>5</v>
      </c>
      <c r="F12" s="12">
        <v>5</v>
      </c>
      <c r="G12" s="12">
        <v>6</v>
      </c>
      <c r="H12" s="12">
        <v>6</v>
      </c>
      <c r="I12" s="12">
        <v>6</v>
      </c>
      <c r="J12" s="12">
        <v>6</v>
      </c>
      <c r="K12" s="12">
        <v>6</v>
      </c>
      <c r="L12" s="12">
        <v>6</v>
      </c>
    </row>
    <row r="13" spans="2:12" s="12" customFormat="1" x14ac:dyDescent="0.25">
      <c r="B13" s="11" t="s">
        <v>6</v>
      </c>
      <c r="C13" s="13">
        <v>5</v>
      </c>
      <c r="D13" s="13">
        <v>5</v>
      </c>
      <c r="E13" s="13">
        <v>5</v>
      </c>
      <c r="F13" s="13">
        <v>5</v>
      </c>
      <c r="G13" s="13">
        <v>6</v>
      </c>
      <c r="H13" s="13">
        <v>6</v>
      </c>
      <c r="I13" s="13">
        <v>6</v>
      </c>
      <c r="J13" s="13">
        <v>6</v>
      </c>
      <c r="K13" s="13">
        <v>6</v>
      </c>
      <c r="L13" s="13">
        <v>7</v>
      </c>
    </row>
    <row r="14" spans="2:12" s="12" customFormat="1" x14ac:dyDescent="0.25">
      <c r="B14" s="6" t="s">
        <v>7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G58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2" width="9.109375" style="12"/>
    <col min="3" max="3" width="11.88671875" style="12" customWidth="1"/>
    <col min="4" max="4" width="14.109375" style="12" customWidth="1"/>
    <col min="5" max="5" width="9.88671875" style="12" customWidth="1"/>
    <col min="6" max="6" width="13.6640625" style="12" customWidth="1"/>
    <col min="7" max="16384" width="9.109375" style="12"/>
  </cols>
  <sheetData>
    <row r="1" spans="2:7" s="12" customFormat="1" x14ac:dyDescent="0.25"/>
    <row r="2" spans="2:7" s="12" customFormat="1" x14ac:dyDescent="0.25">
      <c r="B2" s="6" t="s">
        <v>41</v>
      </c>
    </row>
    <row r="3" spans="2:7" s="12" customFormat="1" x14ac:dyDescent="0.25">
      <c r="B3" s="7" t="s">
        <v>121</v>
      </c>
      <c r="C3" s="7"/>
      <c r="D3" s="7"/>
      <c r="E3" s="7"/>
      <c r="F3" s="7"/>
    </row>
    <row r="4" spans="2:7" s="12" customFormat="1" x14ac:dyDescent="0.25">
      <c r="D4" s="13"/>
      <c r="E4" s="13"/>
      <c r="F4" s="13"/>
    </row>
    <row r="5" spans="2:7" s="12" customFormat="1" x14ac:dyDescent="0.25">
      <c r="B5" s="27"/>
      <c r="C5" s="27"/>
      <c r="E5" s="27" t="s">
        <v>29</v>
      </c>
      <c r="G5" s="27" t="s">
        <v>30</v>
      </c>
    </row>
    <row r="6" spans="2:7" s="12" customFormat="1" ht="13.8" thickBot="1" x14ac:dyDescent="0.3">
      <c r="B6" s="28"/>
      <c r="C6" s="28" t="s">
        <v>31</v>
      </c>
      <c r="D6" s="28" t="s">
        <v>46</v>
      </c>
      <c r="E6" s="28" t="s">
        <v>32</v>
      </c>
      <c r="F6" s="28" t="s">
        <v>46</v>
      </c>
      <c r="G6" s="28" t="s">
        <v>32</v>
      </c>
    </row>
    <row r="7" spans="2:7" s="12" customFormat="1" x14ac:dyDescent="0.25">
      <c r="B7" s="6" t="s">
        <v>113</v>
      </c>
      <c r="C7" s="6"/>
      <c r="D7" s="6"/>
      <c r="E7" s="6"/>
      <c r="F7" s="6"/>
      <c r="G7" s="6"/>
    </row>
    <row r="8" spans="2:7" s="12" customFormat="1" x14ac:dyDescent="0.25">
      <c r="B8" s="6" t="s">
        <v>0</v>
      </c>
      <c r="C8" s="1">
        <f>SUM(C9:C10)</f>
        <v>30816</v>
      </c>
      <c r="D8" s="1">
        <f t="shared" ref="D8" si="0">SUM(D9:D10)</f>
        <v>21838</v>
      </c>
      <c r="E8" s="25">
        <f>D8/C8*100</f>
        <v>70.865784008307372</v>
      </c>
      <c r="F8" s="1">
        <f t="shared" ref="F8" si="1">SUM(F9:F10)</f>
        <v>17414</v>
      </c>
      <c r="G8" s="25">
        <f>F8/C8*100</f>
        <v>56.509605399792321</v>
      </c>
    </row>
    <row r="9" spans="2:7" s="12" customFormat="1" x14ac:dyDescent="0.25">
      <c r="B9" s="6" t="s">
        <v>33</v>
      </c>
      <c r="C9" s="1">
        <v>15655</v>
      </c>
      <c r="D9" s="1">
        <v>10494</v>
      </c>
      <c r="E9" s="25">
        <f t="shared" ref="E9:E10" si="2">D9/C9*100</f>
        <v>67.032896838070897</v>
      </c>
      <c r="F9" s="1">
        <v>8103</v>
      </c>
      <c r="G9" s="25">
        <f t="shared" ref="G9:G10" si="3">F9/C9*100</f>
        <v>51.759821143404658</v>
      </c>
    </row>
    <row r="10" spans="2:7" s="12" customFormat="1" x14ac:dyDescent="0.25">
      <c r="B10" s="6" t="s">
        <v>34</v>
      </c>
      <c r="C10" s="1">
        <v>15161</v>
      </c>
      <c r="D10" s="1">
        <v>11344</v>
      </c>
      <c r="E10" s="25">
        <f t="shared" si="2"/>
        <v>74.823560451157576</v>
      </c>
      <c r="F10" s="1">
        <v>9311</v>
      </c>
      <c r="G10" s="25">
        <f t="shared" si="3"/>
        <v>61.414154739133295</v>
      </c>
    </row>
    <row r="11" spans="2:7" s="12" customFormat="1" x14ac:dyDescent="0.25">
      <c r="B11" s="6"/>
      <c r="C11" s="6"/>
      <c r="D11" s="6"/>
      <c r="E11" s="6"/>
      <c r="F11" s="6"/>
      <c r="G11" s="6"/>
    </row>
    <row r="12" spans="2:7" s="12" customFormat="1" x14ac:dyDescent="0.25">
      <c r="B12" s="6" t="s">
        <v>108</v>
      </c>
      <c r="C12" s="6"/>
      <c r="D12" s="6"/>
      <c r="E12" s="6"/>
      <c r="F12" s="6"/>
      <c r="G12" s="6"/>
    </row>
    <row r="13" spans="2:7" s="12" customFormat="1" x14ac:dyDescent="0.25">
      <c r="B13" s="6" t="s">
        <v>0</v>
      </c>
      <c r="C13" s="29">
        <f>SUM(C14:C15)</f>
        <v>31112</v>
      </c>
      <c r="D13" s="29">
        <f t="shared" ref="D13:F13" si="4">SUM(D14:D15)</f>
        <v>22760</v>
      </c>
      <c r="E13" s="30">
        <f>D13/C13*100</f>
        <v>73.155052712779636</v>
      </c>
      <c r="F13" s="29">
        <f t="shared" si="4"/>
        <v>17604</v>
      </c>
      <c r="G13" s="30">
        <f>F13/C13*100</f>
        <v>56.5826690665981</v>
      </c>
    </row>
    <row r="14" spans="2:7" s="12" customFormat="1" x14ac:dyDescent="0.25">
      <c r="B14" s="6" t="s">
        <v>33</v>
      </c>
      <c r="C14" s="31">
        <v>15765</v>
      </c>
      <c r="D14" s="18">
        <v>10983</v>
      </c>
      <c r="E14" s="30">
        <f t="shared" ref="E14:E15" si="5">D14/C14*100</f>
        <v>69.666983824928636</v>
      </c>
      <c r="F14" s="31">
        <v>8193</v>
      </c>
      <c r="G14" s="30">
        <f t="shared" ref="G14:G15" si="6">F14/C14*100</f>
        <v>51.969552806850615</v>
      </c>
    </row>
    <row r="15" spans="2:7" s="12" customFormat="1" x14ac:dyDescent="0.25">
      <c r="B15" s="6" t="s">
        <v>34</v>
      </c>
      <c r="C15" s="31">
        <v>15347</v>
      </c>
      <c r="D15" s="18">
        <v>11777</v>
      </c>
      <c r="E15" s="30">
        <f t="shared" si="5"/>
        <v>76.738124714928006</v>
      </c>
      <c r="F15" s="31">
        <v>9411</v>
      </c>
      <c r="G15" s="30">
        <f t="shared" si="6"/>
        <v>61.32143089854695</v>
      </c>
    </row>
    <row r="16" spans="2:7" s="12" customFormat="1" x14ac:dyDescent="0.25">
      <c r="B16" s="6"/>
      <c r="C16" s="6"/>
      <c r="D16" s="6"/>
      <c r="E16" s="6"/>
      <c r="F16" s="6"/>
      <c r="G16" s="6"/>
    </row>
    <row r="17" spans="2:7" s="12" customFormat="1" x14ac:dyDescent="0.25">
      <c r="B17" s="6" t="s">
        <v>103</v>
      </c>
    </row>
    <row r="18" spans="2:7" s="12" customFormat="1" x14ac:dyDescent="0.25">
      <c r="B18" s="6" t="s">
        <v>0</v>
      </c>
      <c r="C18" s="29">
        <f>SUM(C19:C20)</f>
        <v>37196</v>
      </c>
      <c r="D18" s="29">
        <f>SUM(D19:D20)</f>
        <v>22280</v>
      </c>
      <c r="E18" s="30">
        <f>D18/C18*100</f>
        <v>59.898913861705559</v>
      </c>
      <c r="F18" s="29">
        <f>SUM(F19:F20)</f>
        <v>17800</v>
      </c>
      <c r="G18" s="30">
        <f>F18/C18*100</f>
        <v>47.854608022367998</v>
      </c>
    </row>
    <row r="19" spans="2:7" s="12" customFormat="1" x14ac:dyDescent="0.25">
      <c r="B19" s="6" t="s">
        <v>33</v>
      </c>
      <c r="C19" s="31">
        <v>18624</v>
      </c>
      <c r="D19" s="12">
        <v>10662</v>
      </c>
      <c r="E19" s="30">
        <f t="shared" ref="E19:E20" si="7">D19/C19*100</f>
        <v>57.248711340206185</v>
      </c>
      <c r="F19" s="31">
        <v>8236</v>
      </c>
      <c r="G19" s="30">
        <f t="shared" ref="G19:G20" si="8">F19/C19*100</f>
        <v>44.222508591065292</v>
      </c>
    </row>
    <row r="20" spans="2:7" s="12" customFormat="1" x14ac:dyDescent="0.25">
      <c r="B20" s="6" t="s">
        <v>34</v>
      </c>
      <c r="C20" s="31">
        <v>18572</v>
      </c>
      <c r="D20" s="12">
        <v>11618</v>
      </c>
      <c r="E20" s="30">
        <f t="shared" si="7"/>
        <v>62.556536721947019</v>
      </c>
      <c r="F20" s="31">
        <v>9564</v>
      </c>
      <c r="G20" s="30">
        <f t="shared" si="8"/>
        <v>51.496877019168643</v>
      </c>
    </row>
    <row r="21" spans="2:7" s="12" customFormat="1" x14ac:dyDescent="0.25">
      <c r="B21" s="6"/>
      <c r="C21" s="6"/>
      <c r="D21" s="6"/>
      <c r="E21" s="6"/>
      <c r="F21" s="6"/>
      <c r="G21" s="6"/>
    </row>
    <row r="22" spans="2:7" s="12" customFormat="1" x14ac:dyDescent="0.25">
      <c r="B22" s="6" t="s">
        <v>98</v>
      </c>
    </row>
    <row r="23" spans="2:7" s="12" customFormat="1" x14ac:dyDescent="0.25">
      <c r="B23" s="6" t="s">
        <v>0</v>
      </c>
      <c r="C23" s="29">
        <f>C24+C25</f>
        <v>36237</v>
      </c>
      <c r="D23" s="29">
        <f t="shared" ref="D23:F23" si="9">D24+D25</f>
        <v>22313</v>
      </c>
      <c r="E23" s="30">
        <f>D23/C23*100</f>
        <v>61.575185583795566</v>
      </c>
      <c r="F23" s="29">
        <f t="shared" si="9"/>
        <v>17965</v>
      </c>
      <c r="G23" s="30">
        <f>F23/C23*100</f>
        <v>49.576399812346494</v>
      </c>
    </row>
    <row r="24" spans="2:7" s="12" customFormat="1" x14ac:dyDescent="0.25">
      <c r="B24" s="6" t="s">
        <v>33</v>
      </c>
      <c r="C24" s="31">
        <v>18145</v>
      </c>
      <c r="D24" s="12">
        <v>10631</v>
      </c>
      <c r="E24" s="30">
        <f t="shared" ref="E24:E25" si="10">D24/C24*100</f>
        <v>58.589143014604574</v>
      </c>
      <c r="F24" s="31">
        <v>8367</v>
      </c>
      <c r="G24" s="30">
        <f t="shared" ref="G24:G25" si="11">F24/C24*100</f>
        <v>46.111876550013783</v>
      </c>
    </row>
    <row r="25" spans="2:7" s="12" customFormat="1" x14ac:dyDescent="0.25">
      <c r="B25" s="6" t="s">
        <v>34</v>
      </c>
      <c r="C25" s="31">
        <v>18092</v>
      </c>
      <c r="D25" s="12">
        <v>11682</v>
      </c>
      <c r="E25" s="30">
        <f t="shared" si="10"/>
        <v>64.569975679858501</v>
      </c>
      <c r="F25" s="31">
        <v>9598</v>
      </c>
      <c r="G25" s="30">
        <f t="shared" si="11"/>
        <v>53.051072297147904</v>
      </c>
    </row>
    <row r="26" spans="2:7" s="12" customFormat="1" x14ac:dyDescent="0.25">
      <c r="B26" s="6"/>
      <c r="C26" s="6"/>
      <c r="D26" s="6"/>
      <c r="E26" s="6"/>
      <c r="F26" s="6"/>
      <c r="G26" s="6"/>
    </row>
    <row r="27" spans="2:7" s="12" customFormat="1" x14ac:dyDescent="0.25">
      <c r="B27" s="6" t="s">
        <v>93</v>
      </c>
    </row>
    <row r="28" spans="2:7" s="12" customFormat="1" x14ac:dyDescent="0.25">
      <c r="B28" s="6" t="s">
        <v>0</v>
      </c>
      <c r="C28" s="29">
        <f>C29+C30</f>
        <v>33799</v>
      </c>
      <c r="D28" s="29">
        <f t="shared" ref="D28" si="12">D29+D30</f>
        <v>22027</v>
      </c>
      <c r="E28" s="30">
        <f>D28/C28*100</f>
        <v>65.170567176543685</v>
      </c>
      <c r="F28" s="29">
        <f t="shared" ref="F28" si="13">F29+F30</f>
        <v>17684</v>
      </c>
      <c r="G28" s="30">
        <f>F28/C28*100</f>
        <v>52.321074588005565</v>
      </c>
    </row>
    <row r="29" spans="2:7" s="12" customFormat="1" x14ac:dyDescent="0.25">
      <c r="B29" s="6" t="s">
        <v>33</v>
      </c>
      <c r="C29" s="31">
        <v>16789</v>
      </c>
      <c r="D29" s="12">
        <v>10426</v>
      </c>
      <c r="E29" s="30">
        <f t="shared" ref="E29:E30" si="14">D29/C29*100</f>
        <v>62.100184644707845</v>
      </c>
      <c r="F29" s="31">
        <v>8216</v>
      </c>
      <c r="G29" s="30">
        <f t="shared" ref="G29:G30" si="15">F29/C29*100</f>
        <v>48.936803859670022</v>
      </c>
    </row>
    <row r="30" spans="2:7" s="12" customFormat="1" x14ac:dyDescent="0.25">
      <c r="B30" s="6" t="s">
        <v>34</v>
      </c>
      <c r="C30" s="31">
        <v>17010</v>
      </c>
      <c r="D30" s="12">
        <v>11601</v>
      </c>
      <c r="E30" s="30">
        <f t="shared" si="14"/>
        <v>68.201058201058203</v>
      </c>
      <c r="F30" s="31">
        <v>9468</v>
      </c>
      <c r="G30" s="30">
        <f t="shared" si="15"/>
        <v>55.661375661375658</v>
      </c>
    </row>
    <row r="31" spans="2:7" s="12" customFormat="1" x14ac:dyDescent="0.25">
      <c r="B31" s="6"/>
      <c r="C31" s="6"/>
      <c r="D31" s="6"/>
      <c r="E31" s="6"/>
      <c r="F31" s="6"/>
      <c r="G31" s="6"/>
    </row>
    <row r="32" spans="2:7" s="12" customFormat="1" x14ac:dyDescent="0.25">
      <c r="B32" s="6" t="s">
        <v>86</v>
      </c>
    </row>
    <row r="33" spans="2:7" s="12" customFormat="1" x14ac:dyDescent="0.25">
      <c r="B33" s="6" t="s">
        <v>0</v>
      </c>
      <c r="C33" s="29">
        <f>C34+C35</f>
        <v>34393</v>
      </c>
      <c r="D33" s="29">
        <f t="shared" ref="D33" si="16">D34+D35</f>
        <v>22036</v>
      </c>
      <c r="E33" s="30">
        <f>D33/C33*100</f>
        <v>64.071177274445375</v>
      </c>
      <c r="F33" s="29">
        <f t="shared" ref="F33" si="17">F34+F35</f>
        <v>17651</v>
      </c>
      <c r="G33" s="30">
        <f>F33/C33*100</f>
        <v>51.321489838048443</v>
      </c>
    </row>
    <row r="34" spans="2:7" s="12" customFormat="1" x14ac:dyDescent="0.25">
      <c r="B34" s="6" t="s">
        <v>33</v>
      </c>
      <c r="C34" s="31">
        <v>17223</v>
      </c>
      <c r="D34" s="12">
        <v>10527</v>
      </c>
      <c r="E34" s="30">
        <f t="shared" ref="E34:E35" si="18">D34/C34*100</f>
        <v>61.121755791673927</v>
      </c>
      <c r="F34" s="31">
        <v>8261</v>
      </c>
      <c r="G34" s="30">
        <f t="shared" ref="G34:G35" si="19">F34/C34*100</f>
        <v>47.964930616036696</v>
      </c>
    </row>
    <row r="35" spans="2:7" s="12" customFormat="1" x14ac:dyDescent="0.25">
      <c r="B35" s="6" t="s">
        <v>34</v>
      </c>
      <c r="C35" s="31">
        <v>17170</v>
      </c>
      <c r="D35" s="12">
        <v>11509</v>
      </c>
      <c r="E35" s="30">
        <f t="shared" si="18"/>
        <v>67.029702970297038</v>
      </c>
      <c r="F35" s="31">
        <v>9390</v>
      </c>
      <c r="G35" s="30">
        <f t="shared" si="19"/>
        <v>54.688410017472336</v>
      </c>
    </row>
    <row r="36" spans="2:7" s="12" customFormat="1" x14ac:dyDescent="0.25">
      <c r="B36" s="6"/>
      <c r="C36" s="6"/>
      <c r="D36" s="6"/>
      <c r="E36" s="6"/>
      <c r="F36" s="6"/>
      <c r="G36" s="6"/>
    </row>
    <row r="37" spans="2:7" s="12" customFormat="1" x14ac:dyDescent="0.25">
      <c r="B37" s="6" t="s">
        <v>81</v>
      </c>
    </row>
    <row r="38" spans="2:7" s="12" customFormat="1" x14ac:dyDescent="0.25">
      <c r="B38" s="6" t="s">
        <v>0</v>
      </c>
      <c r="C38" s="29">
        <f>C39+C40</f>
        <v>33503</v>
      </c>
      <c r="D38" s="29">
        <f t="shared" ref="D38:F38" si="20">D39+D40</f>
        <v>22112</v>
      </c>
      <c r="E38" s="30">
        <f>D38/C38*100</f>
        <v>66.000059696146621</v>
      </c>
      <c r="F38" s="29">
        <f t="shared" si="20"/>
        <v>17658</v>
      </c>
      <c r="G38" s="30">
        <f>F38/C38*100</f>
        <v>52.705727845267589</v>
      </c>
    </row>
    <row r="39" spans="2:7" s="12" customFormat="1" x14ac:dyDescent="0.25">
      <c r="B39" s="6" t="s">
        <v>33</v>
      </c>
      <c r="C39" s="31">
        <v>16778</v>
      </c>
      <c r="D39" s="12">
        <v>10537</v>
      </c>
      <c r="E39" s="30">
        <f t="shared" ref="E39:E40" si="21">D39/C39*100</f>
        <v>62.80247943735845</v>
      </c>
      <c r="F39" s="31">
        <v>8230</v>
      </c>
      <c r="G39" s="30">
        <f t="shared" ref="G39:G40" si="22">F39/C39*100</f>
        <v>49.052330432709503</v>
      </c>
    </row>
    <row r="40" spans="2:7" s="12" customFormat="1" x14ac:dyDescent="0.25">
      <c r="B40" s="6" t="s">
        <v>34</v>
      </c>
      <c r="C40" s="31">
        <v>16725</v>
      </c>
      <c r="D40" s="12">
        <v>11575</v>
      </c>
      <c r="E40" s="30">
        <f t="shared" si="21"/>
        <v>69.207772795216741</v>
      </c>
      <c r="F40" s="31">
        <v>9428</v>
      </c>
      <c r="G40" s="30">
        <f t="shared" si="22"/>
        <v>56.370702541106134</v>
      </c>
    </row>
    <row r="41" spans="2:7" s="12" customFormat="1" x14ac:dyDescent="0.25">
      <c r="E41" s="32"/>
      <c r="F41" s="31"/>
      <c r="G41" s="32"/>
    </row>
    <row r="42" spans="2:7" s="12" customFormat="1" x14ac:dyDescent="0.25">
      <c r="B42" s="6" t="s">
        <v>60</v>
      </c>
    </row>
    <row r="43" spans="2:7" s="12" customFormat="1" x14ac:dyDescent="0.25">
      <c r="B43" s="6" t="s">
        <v>0</v>
      </c>
      <c r="C43" s="29">
        <v>32647</v>
      </c>
      <c r="D43" s="33">
        <v>21644</v>
      </c>
      <c r="E43" s="25">
        <v>66.297056391092596</v>
      </c>
      <c r="F43" s="33">
        <v>17010</v>
      </c>
      <c r="G43" s="25">
        <v>52.102796581615465</v>
      </c>
    </row>
    <row r="44" spans="2:7" s="12" customFormat="1" x14ac:dyDescent="0.25">
      <c r="B44" s="6" t="s">
        <v>33</v>
      </c>
      <c r="C44" s="31">
        <v>16350</v>
      </c>
      <c r="D44" s="12">
        <v>10293</v>
      </c>
      <c r="E44" s="32">
        <v>62.954128440366972</v>
      </c>
      <c r="F44" s="31">
        <v>7934</v>
      </c>
      <c r="G44" s="32">
        <v>48.525993883792054</v>
      </c>
    </row>
    <row r="45" spans="2:7" s="12" customFormat="1" x14ac:dyDescent="0.25">
      <c r="B45" s="6" t="s">
        <v>34</v>
      </c>
      <c r="C45" s="31">
        <v>16297</v>
      </c>
      <c r="D45" s="12">
        <v>11351</v>
      </c>
      <c r="E45" s="32">
        <v>69.650855985764252</v>
      </c>
      <c r="F45" s="31">
        <v>9076</v>
      </c>
      <c r="G45" s="32">
        <v>55.691231515002762</v>
      </c>
    </row>
    <row r="46" spans="2:7" s="12" customFormat="1" x14ac:dyDescent="0.25">
      <c r="E46" s="32"/>
      <c r="F46" s="31"/>
      <c r="G46" s="32"/>
    </row>
    <row r="47" spans="2:7" s="12" customFormat="1" x14ac:dyDescent="0.25">
      <c r="B47" s="6" t="s">
        <v>59</v>
      </c>
    </row>
    <row r="48" spans="2:7" s="12" customFormat="1" x14ac:dyDescent="0.25">
      <c r="B48" s="6" t="s">
        <v>0</v>
      </c>
      <c r="C48" s="29">
        <v>31801</v>
      </c>
      <c r="D48" s="29">
        <v>21004</v>
      </c>
      <c r="E48" s="25">
        <v>66.048237476808907</v>
      </c>
      <c r="F48" s="33">
        <v>16408</v>
      </c>
      <c r="G48" s="25">
        <v>51.595861765353291</v>
      </c>
    </row>
    <row r="49" spans="2:7" s="12" customFormat="1" x14ac:dyDescent="0.25">
      <c r="B49" s="6" t="s">
        <v>33</v>
      </c>
      <c r="C49" s="34">
        <v>15927</v>
      </c>
      <c r="D49" s="12">
        <v>10056</v>
      </c>
      <c r="E49" s="32">
        <v>63.138067432661515</v>
      </c>
      <c r="F49" s="31">
        <v>7707</v>
      </c>
      <c r="G49" s="32">
        <v>48.389527217931814</v>
      </c>
    </row>
    <row r="50" spans="2:7" s="12" customFormat="1" x14ac:dyDescent="0.25">
      <c r="B50" s="6" t="s">
        <v>34</v>
      </c>
      <c r="C50" s="31">
        <v>15874</v>
      </c>
      <c r="D50" s="31">
        <v>10948</v>
      </c>
      <c r="E50" s="32">
        <v>68.968123976313464</v>
      </c>
      <c r="F50" s="31">
        <v>8701</v>
      </c>
      <c r="G50" s="32">
        <v>54.812901600100794</v>
      </c>
    </row>
    <row r="51" spans="2:7" s="12" customFormat="1" x14ac:dyDescent="0.25">
      <c r="B51" s="6"/>
      <c r="C51" s="31"/>
      <c r="D51" s="31"/>
      <c r="E51" s="32"/>
      <c r="F51" s="31"/>
      <c r="G51" s="32"/>
    </row>
    <row r="52" spans="2:7" s="12" customFormat="1" x14ac:dyDescent="0.25">
      <c r="B52" s="6" t="s">
        <v>54</v>
      </c>
    </row>
    <row r="53" spans="2:7" s="12" customFormat="1" x14ac:dyDescent="0.25">
      <c r="B53" s="6" t="s">
        <v>0</v>
      </c>
      <c r="C53" s="29">
        <f>C54+C55</f>
        <v>30989</v>
      </c>
      <c r="D53" s="29">
        <f>D54+D55</f>
        <v>20539</v>
      </c>
      <c r="E53" s="32">
        <f>D53/C53*100</f>
        <v>66.278356836296751</v>
      </c>
      <c r="F53" s="31">
        <f>F54+F55</f>
        <v>15882</v>
      </c>
      <c r="G53" s="32">
        <f>F53/C53*100</f>
        <v>51.250443705831103</v>
      </c>
    </row>
    <row r="54" spans="2:7" s="12" customFormat="1" x14ac:dyDescent="0.25">
      <c r="B54" s="6" t="s">
        <v>33</v>
      </c>
      <c r="C54" s="34">
        <v>15523</v>
      </c>
      <c r="D54" s="31">
        <v>9897</v>
      </c>
      <c r="E54" s="32">
        <f>D54/C54*100</f>
        <v>63.757005733427818</v>
      </c>
      <c r="F54" s="31">
        <v>7485</v>
      </c>
      <c r="G54" s="32">
        <f>F54/C54*100</f>
        <v>48.218772144559686</v>
      </c>
    </row>
    <row r="55" spans="2:7" s="12" customFormat="1" x14ac:dyDescent="0.25">
      <c r="B55" s="6" t="s">
        <v>34</v>
      </c>
      <c r="C55" s="31">
        <v>15466</v>
      </c>
      <c r="D55" s="31">
        <v>10642</v>
      </c>
      <c r="E55" s="32">
        <f>D55/C55*100</f>
        <v>68.809000387947762</v>
      </c>
      <c r="F55" s="31">
        <v>8397</v>
      </c>
      <c r="G55" s="32">
        <f>F55/C55*100</f>
        <v>54.293288503814821</v>
      </c>
    </row>
    <row r="57" spans="2:7" s="12" customFormat="1" x14ac:dyDescent="0.25">
      <c r="B57" s="6" t="s">
        <v>7</v>
      </c>
    </row>
    <row r="58" spans="2:7" s="12" customFormat="1" x14ac:dyDescent="0.25">
      <c r="B58" s="12" t="s">
        <v>45</v>
      </c>
    </row>
  </sheetData>
  <mergeCells count="1">
    <mergeCell ref="B3:F3"/>
  </mergeCells>
  <phoneticPr fontId="2" type="noConversion"/>
  <pageMargins left="0.75" right="0.75" top="1" bottom="1" header="0.5" footer="0.5"/>
  <pageSetup orientation="portrait" horizontalDpi="4294967294" verticalDpi="300" r:id="rId1"/>
  <headerFooter alignWithMargins="0"/>
  <ignoredErrors>
    <ignoredError sqref="E23:E25 E28:E39 E53 E18 E8 E13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L10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2" style="12" customWidth="1"/>
    <col min="3" max="16384" width="9.109375" style="12"/>
  </cols>
  <sheetData>
    <row r="1" spans="2:12" s="12" customFormat="1" x14ac:dyDescent="0.25"/>
    <row r="2" spans="2:12" s="12" customFormat="1" x14ac:dyDescent="0.25">
      <c r="B2" s="6" t="s">
        <v>79</v>
      </c>
    </row>
    <row r="3" spans="2:12" s="12" customFormat="1" x14ac:dyDescent="0.25">
      <c r="B3" s="7" t="s">
        <v>122</v>
      </c>
      <c r="C3" s="7"/>
      <c r="D3" s="7"/>
      <c r="E3" s="7"/>
      <c r="F3" s="7"/>
    </row>
    <row r="4" spans="2:12" s="12" customFormat="1" x14ac:dyDescent="0.25">
      <c r="B4" s="6"/>
    </row>
    <row r="5" spans="2:12" s="12" customFormat="1" ht="13.8" thickBot="1" x14ac:dyDescent="0.3">
      <c r="B5" s="8"/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8">
        <v>2021</v>
      </c>
    </row>
    <row r="7" spans="2:12" s="12" customFormat="1" x14ac:dyDescent="0.25">
      <c r="B7" s="6" t="s">
        <v>27</v>
      </c>
      <c r="C7" s="25">
        <v>63</v>
      </c>
      <c r="D7" s="25">
        <v>63.3</v>
      </c>
      <c r="E7" s="25">
        <v>61.1</v>
      </c>
      <c r="F7" s="25">
        <v>63.5</v>
      </c>
      <c r="G7" s="25">
        <v>64</v>
      </c>
      <c r="H7" s="25">
        <v>66.7</v>
      </c>
      <c r="I7" s="25">
        <v>66.2</v>
      </c>
      <c r="J7" s="25">
        <v>69</v>
      </c>
      <c r="K7" s="6">
        <v>73.5</v>
      </c>
      <c r="L7" s="25">
        <v>75</v>
      </c>
    </row>
    <row r="8" spans="2:12" s="12" customFormat="1" x14ac:dyDescent="0.25">
      <c r="B8" s="6" t="s">
        <v>10</v>
      </c>
      <c r="C8" s="12">
        <v>58.2</v>
      </c>
      <c r="D8" s="12">
        <v>59.3</v>
      </c>
      <c r="E8" s="12">
        <v>56.6</v>
      </c>
      <c r="F8" s="12">
        <v>57.6</v>
      </c>
      <c r="G8" s="12">
        <v>59.3</v>
      </c>
      <c r="H8" s="12">
        <v>61.2</v>
      </c>
      <c r="I8" s="12">
        <v>60.4</v>
      </c>
      <c r="J8" s="12">
        <v>63.6</v>
      </c>
      <c r="K8" s="12">
        <v>67.400000000000006</v>
      </c>
      <c r="L8" s="12">
        <v>69.5</v>
      </c>
    </row>
    <row r="9" spans="2:12" s="12" customFormat="1" x14ac:dyDescent="0.25">
      <c r="B9" s="11" t="s">
        <v>11</v>
      </c>
      <c r="C9" s="26">
        <v>67.599999999999994</v>
      </c>
      <c r="D9" s="26">
        <v>67.099999999999994</v>
      </c>
      <c r="E9" s="26">
        <v>65.099999999999994</v>
      </c>
      <c r="F9" s="26">
        <v>69.2</v>
      </c>
      <c r="G9" s="26">
        <v>68.5</v>
      </c>
      <c r="H9" s="26">
        <v>72</v>
      </c>
      <c r="I9" s="26">
        <v>71.400000000000006</v>
      </c>
      <c r="J9" s="26">
        <v>74.2</v>
      </c>
      <c r="K9" s="26">
        <v>79.7</v>
      </c>
      <c r="L9" s="26">
        <v>80.3</v>
      </c>
    </row>
    <row r="10" spans="2:12" s="12" customFormat="1" x14ac:dyDescent="0.25">
      <c r="B10" s="6" t="s">
        <v>7</v>
      </c>
    </row>
  </sheetData>
  <mergeCells count="1">
    <mergeCell ref="B3:F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L14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5.5546875" style="12" customWidth="1"/>
    <col min="3" max="4" width="9.109375" style="12"/>
    <col min="5" max="10" width="9.109375" style="12" customWidth="1"/>
    <col min="11" max="16384" width="9.109375" style="12"/>
  </cols>
  <sheetData>
    <row r="1" spans="2:12" s="12" customFormat="1" x14ac:dyDescent="0.25"/>
    <row r="2" spans="2:12" s="12" customFormat="1" x14ac:dyDescent="0.25">
      <c r="B2" s="6" t="s">
        <v>80</v>
      </c>
    </row>
    <row r="3" spans="2:12" s="12" customFormat="1" x14ac:dyDescent="0.25">
      <c r="B3" s="7" t="s">
        <v>123</v>
      </c>
      <c r="C3" s="7"/>
      <c r="D3" s="7"/>
      <c r="E3" s="7"/>
      <c r="F3" s="7"/>
    </row>
    <row r="4" spans="2:12" s="12" customFormat="1" x14ac:dyDescent="0.25">
      <c r="B4" s="6"/>
    </row>
    <row r="5" spans="2:12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I6" s="15"/>
      <c r="J6" s="15"/>
    </row>
    <row r="7" spans="2:12" s="12" customFormat="1" x14ac:dyDescent="0.25">
      <c r="B7" s="6" t="s">
        <v>0</v>
      </c>
      <c r="C7" s="24">
        <v>1420</v>
      </c>
      <c r="D7" s="3">
        <v>1365</v>
      </c>
      <c r="E7" s="3">
        <v>1364</v>
      </c>
      <c r="F7" s="3">
        <f t="shared" ref="F7:L7" si="0">SUM(F8:F13)</f>
        <v>1452</v>
      </c>
      <c r="G7" s="3">
        <f t="shared" si="0"/>
        <v>1456</v>
      </c>
      <c r="H7" s="3">
        <f t="shared" si="0"/>
        <v>1456</v>
      </c>
      <c r="I7" s="1">
        <f t="shared" si="0"/>
        <v>1444</v>
      </c>
      <c r="J7" s="1">
        <f t="shared" si="0"/>
        <v>1456</v>
      </c>
      <c r="K7" s="1">
        <f t="shared" si="0"/>
        <v>1458</v>
      </c>
      <c r="L7" s="1">
        <f t="shared" si="0"/>
        <v>1435</v>
      </c>
    </row>
    <row r="8" spans="2:12" s="12" customFormat="1" x14ac:dyDescent="0.25">
      <c r="B8" s="6" t="s">
        <v>1</v>
      </c>
      <c r="C8" s="4">
        <v>147</v>
      </c>
      <c r="D8" s="18">
        <v>141</v>
      </c>
      <c r="E8" s="18">
        <v>136</v>
      </c>
      <c r="F8" s="18">
        <v>144</v>
      </c>
      <c r="G8" s="18">
        <v>152</v>
      </c>
      <c r="H8" s="18">
        <v>145</v>
      </c>
      <c r="I8" s="4">
        <v>142</v>
      </c>
      <c r="J8" s="4">
        <v>146</v>
      </c>
      <c r="K8" s="12">
        <v>147</v>
      </c>
      <c r="L8" s="12">
        <v>151</v>
      </c>
    </row>
    <row r="9" spans="2:12" s="12" customFormat="1" x14ac:dyDescent="0.25">
      <c r="B9" s="6" t="s">
        <v>2</v>
      </c>
      <c r="C9" s="4">
        <v>158</v>
      </c>
      <c r="D9" s="18">
        <v>148</v>
      </c>
      <c r="E9" s="18">
        <v>143</v>
      </c>
      <c r="F9" s="18">
        <v>162</v>
      </c>
      <c r="G9" s="18">
        <v>143</v>
      </c>
      <c r="H9" s="18">
        <v>148</v>
      </c>
      <c r="I9" s="4">
        <v>157</v>
      </c>
      <c r="J9" s="4">
        <v>156</v>
      </c>
      <c r="K9" s="12">
        <v>160</v>
      </c>
      <c r="L9" s="12">
        <v>155</v>
      </c>
    </row>
    <row r="10" spans="2:12" s="12" customFormat="1" x14ac:dyDescent="0.25">
      <c r="B10" s="6" t="s">
        <v>3</v>
      </c>
      <c r="C10" s="4">
        <v>493</v>
      </c>
      <c r="D10" s="18">
        <v>467</v>
      </c>
      <c r="E10" s="18">
        <v>465</v>
      </c>
      <c r="F10" s="18">
        <v>503</v>
      </c>
      <c r="G10" s="18">
        <v>496</v>
      </c>
      <c r="H10" s="18">
        <v>493</v>
      </c>
      <c r="I10" s="4">
        <v>479</v>
      </c>
      <c r="J10" s="4">
        <v>480</v>
      </c>
      <c r="K10" s="12">
        <v>481</v>
      </c>
      <c r="L10" s="12">
        <v>468</v>
      </c>
    </row>
    <row r="11" spans="2:12" s="12" customFormat="1" x14ac:dyDescent="0.25">
      <c r="B11" s="6" t="s">
        <v>4</v>
      </c>
      <c r="C11" s="4">
        <v>320</v>
      </c>
      <c r="D11" s="18">
        <v>322</v>
      </c>
      <c r="E11" s="18">
        <v>338</v>
      </c>
      <c r="F11" s="18">
        <v>332</v>
      </c>
      <c r="G11" s="18">
        <v>330</v>
      </c>
      <c r="H11" s="18">
        <v>330</v>
      </c>
      <c r="I11" s="4">
        <v>324</v>
      </c>
      <c r="J11" s="4">
        <v>339</v>
      </c>
      <c r="K11" s="12">
        <v>344</v>
      </c>
      <c r="L11" s="12">
        <v>332</v>
      </c>
    </row>
    <row r="12" spans="2:12" s="12" customFormat="1" x14ac:dyDescent="0.25">
      <c r="B12" s="6" t="s">
        <v>5</v>
      </c>
      <c r="C12" s="4">
        <v>180</v>
      </c>
      <c r="D12" s="18">
        <v>174</v>
      </c>
      <c r="E12" s="18">
        <v>168</v>
      </c>
      <c r="F12" s="18">
        <v>186</v>
      </c>
      <c r="G12" s="18">
        <v>196</v>
      </c>
      <c r="H12" s="18">
        <v>197</v>
      </c>
      <c r="I12" s="18">
        <v>190</v>
      </c>
      <c r="J12" s="18">
        <v>189</v>
      </c>
      <c r="K12" s="12">
        <v>191</v>
      </c>
      <c r="L12" s="12">
        <v>187</v>
      </c>
    </row>
    <row r="13" spans="2:12" s="12" customFormat="1" x14ac:dyDescent="0.25">
      <c r="B13" s="11" t="s">
        <v>6</v>
      </c>
      <c r="C13" s="5">
        <v>122</v>
      </c>
      <c r="D13" s="5">
        <v>113</v>
      </c>
      <c r="E13" s="5">
        <v>114</v>
      </c>
      <c r="F13" s="5">
        <v>125</v>
      </c>
      <c r="G13" s="5">
        <v>139</v>
      </c>
      <c r="H13" s="5">
        <v>143</v>
      </c>
      <c r="I13" s="5">
        <v>152</v>
      </c>
      <c r="J13" s="5">
        <v>146</v>
      </c>
      <c r="K13" s="5">
        <v>135</v>
      </c>
      <c r="L13" s="5">
        <v>142</v>
      </c>
    </row>
    <row r="14" spans="2:12" s="12" customFormat="1" x14ac:dyDescent="0.25">
      <c r="B14" s="6" t="s">
        <v>7</v>
      </c>
    </row>
  </sheetData>
  <mergeCells count="1">
    <mergeCell ref="B3:F3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L14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6.44140625" style="12" customWidth="1"/>
    <col min="3" max="3" width="9.109375" style="12"/>
    <col min="4" max="8" width="9.109375" style="12" customWidth="1"/>
    <col min="9" max="16384" width="9.109375" style="12"/>
  </cols>
  <sheetData>
    <row r="1" spans="2:12" s="12" customFormat="1" x14ac:dyDescent="0.25"/>
    <row r="2" spans="2:12" s="12" customFormat="1" x14ac:dyDescent="0.25">
      <c r="B2" s="6" t="s">
        <v>40</v>
      </c>
    </row>
    <row r="3" spans="2:12" s="12" customFormat="1" x14ac:dyDescent="0.25">
      <c r="B3" s="7" t="s">
        <v>124</v>
      </c>
      <c r="C3" s="7"/>
      <c r="D3" s="7"/>
      <c r="E3" s="7"/>
      <c r="F3" s="7"/>
    </row>
    <row r="4" spans="2:12" s="12" customFormat="1" x14ac:dyDescent="0.25">
      <c r="B4" s="6"/>
    </row>
    <row r="5" spans="2:12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I6" s="15"/>
      <c r="J6" s="15"/>
    </row>
    <row r="7" spans="2:12" s="12" customFormat="1" x14ac:dyDescent="0.25">
      <c r="B7" s="6" t="s">
        <v>0</v>
      </c>
      <c r="C7" s="16">
        <v>14.5</v>
      </c>
      <c r="D7" s="16">
        <v>15.387545787545788</v>
      </c>
      <c r="E7" s="16">
        <v>15.868035190615835</v>
      </c>
      <c r="F7" s="16">
        <v>16.100000000000001</v>
      </c>
      <c r="G7" s="16">
        <v>16.100000000000001</v>
      </c>
      <c r="H7" s="16">
        <v>16.2</v>
      </c>
      <c r="I7" s="20">
        <v>16.399999999999999</v>
      </c>
      <c r="J7" s="20">
        <v>16.3</v>
      </c>
      <c r="K7" s="17">
        <v>16.899999999999999</v>
      </c>
      <c r="L7" s="17">
        <v>16.5</v>
      </c>
    </row>
    <row r="8" spans="2:12" s="12" customFormat="1" x14ac:dyDescent="0.25">
      <c r="B8" s="6" t="s">
        <v>1</v>
      </c>
      <c r="C8" s="16">
        <v>14.7</v>
      </c>
      <c r="D8" s="16">
        <v>15.560283687943262</v>
      </c>
      <c r="E8" s="16">
        <v>16.360294117647058</v>
      </c>
      <c r="F8" s="16">
        <v>16.600000000000001</v>
      </c>
      <c r="G8" s="16">
        <v>16</v>
      </c>
      <c r="H8" s="16">
        <v>18.3</v>
      </c>
      <c r="I8" s="21">
        <v>17.899999999999999</v>
      </c>
      <c r="J8" s="21">
        <v>17.600000000000001</v>
      </c>
      <c r="K8" s="16">
        <v>18.8</v>
      </c>
      <c r="L8" s="16">
        <v>17.2</v>
      </c>
    </row>
    <row r="9" spans="2:12" s="12" customFormat="1" x14ac:dyDescent="0.25">
      <c r="B9" s="6" t="s">
        <v>2</v>
      </c>
      <c r="C9" s="16">
        <v>13.7</v>
      </c>
      <c r="D9" s="16">
        <v>14.95945945945946</v>
      </c>
      <c r="E9" s="16">
        <v>15.524475524475525</v>
      </c>
      <c r="F9" s="16">
        <v>15.4</v>
      </c>
      <c r="G9" s="16">
        <v>17.399999999999999</v>
      </c>
      <c r="H9" s="16">
        <v>17.5</v>
      </c>
      <c r="I9" s="21">
        <v>16</v>
      </c>
      <c r="J9" s="21">
        <v>17.2</v>
      </c>
      <c r="K9" s="16">
        <v>17</v>
      </c>
      <c r="L9" s="16">
        <v>17</v>
      </c>
    </row>
    <row r="10" spans="2:12" s="12" customFormat="1" x14ac:dyDescent="0.25">
      <c r="B10" s="6" t="s">
        <v>3</v>
      </c>
      <c r="C10" s="16">
        <v>13.6</v>
      </c>
      <c r="D10" s="16">
        <v>13.972162740899357</v>
      </c>
      <c r="E10" s="16">
        <v>14.834408602150537</v>
      </c>
      <c r="F10" s="16">
        <v>14.9</v>
      </c>
      <c r="G10" s="16">
        <v>14.9</v>
      </c>
      <c r="H10" s="16">
        <v>14.8</v>
      </c>
      <c r="I10" s="21">
        <v>15.5</v>
      </c>
      <c r="J10" s="21">
        <v>15.6</v>
      </c>
      <c r="K10" s="16">
        <v>16.2</v>
      </c>
      <c r="L10" s="16">
        <v>16.2</v>
      </c>
    </row>
    <row r="11" spans="2:12" s="12" customFormat="1" x14ac:dyDescent="0.25">
      <c r="B11" s="6" t="s">
        <v>4</v>
      </c>
      <c r="C11" s="16">
        <v>15.4</v>
      </c>
      <c r="D11" s="16">
        <v>16.217391304347824</v>
      </c>
      <c r="E11" s="16">
        <v>15.931952662721894</v>
      </c>
      <c r="F11" s="16">
        <v>17.399999999999999</v>
      </c>
      <c r="G11" s="16">
        <v>17.5</v>
      </c>
      <c r="H11" s="16">
        <v>17.7</v>
      </c>
      <c r="I11" s="21">
        <v>17.7</v>
      </c>
      <c r="J11" s="21">
        <v>17</v>
      </c>
      <c r="K11" s="16">
        <v>17</v>
      </c>
      <c r="L11" s="16">
        <v>17</v>
      </c>
    </row>
    <row r="12" spans="2:12" s="12" customFormat="1" x14ac:dyDescent="0.25">
      <c r="B12" s="6" t="s">
        <v>5</v>
      </c>
      <c r="C12" s="16">
        <v>15.2</v>
      </c>
      <c r="D12" s="16">
        <v>16.580459770114942</v>
      </c>
      <c r="E12" s="16">
        <v>17.303571428571427</v>
      </c>
      <c r="F12" s="16">
        <v>16.600000000000001</v>
      </c>
      <c r="G12" s="16">
        <v>16</v>
      </c>
      <c r="H12" s="16">
        <v>15.3</v>
      </c>
      <c r="I12" s="22">
        <v>16.3</v>
      </c>
      <c r="J12" s="22">
        <v>15.9</v>
      </c>
      <c r="K12" s="16">
        <v>16.899999999999999</v>
      </c>
      <c r="L12" s="16">
        <v>15.9</v>
      </c>
    </row>
    <row r="13" spans="2:12" s="12" customFormat="1" x14ac:dyDescent="0.25">
      <c r="B13" s="11" t="s">
        <v>6</v>
      </c>
      <c r="C13" s="19">
        <v>15.1</v>
      </c>
      <c r="D13" s="19">
        <v>17.380530973451329</v>
      </c>
      <c r="E13" s="19">
        <v>17.62280701754386</v>
      </c>
      <c r="F13" s="19">
        <v>17.3</v>
      </c>
      <c r="G13" s="19">
        <v>15.5</v>
      </c>
      <c r="H13" s="19">
        <v>15.8</v>
      </c>
      <c r="I13" s="23">
        <v>15.3</v>
      </c>
      <c r="J13" s="23">
        <v>15.6</v>
      </c>
      <c r="K13" s="23">
        <v>17.3</v>
      </c>
      <c r="L13" s="23">
        <v>15.8</v>
      </c>
    </row>
    <row r="14" spans="2:12" s="12" customFormat="1" x14ac:dyDescent="0.25">
      <c r="B14" s="6" t="s">
        <v>7</v>
      </c>
    </row>
  </sheetData>
  <mergeCells count="1">
    <mergeCell ref="B3:F3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1:L14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5.5546875" style="12" customWidth="1"/>
    <col min="3" max="9" width="9" style="12" customWidth="1"/>
    <col min="10" max="16384" width="9.109375" style="12"/>
  </cols>
  <sheetData>
    <row r="1" spans="2:12" s="12" customFormat="1" x14ac:dyDescent="0.25"/>
    <row r="2" spans="2:12" s="12" customFormat="1" x14ac:dyDescent="0.25">
      <c r="B2" s="6" t="s">
        <v>39</v>
      </c>
    </row>
    <row r="3" spans="2:12" s="12" customFormat="1" x14ac:dyDescent="0.25">
      <c r="B3" s="7" t="s">
        <v>125</v>
      </c>
      <c r="C3" s="7"/>
      <c r="D3" s="7"/>
      <c r="E3" s="7"/>
      <c r="F3" s="7"/>
      <c r="G3" s="7"/>
      <c r="H3" s="7"/>
      <c r="I3" s="7"/>
    </row>
    <row r="5" spans="2:12" s="12" customFormat="1" ht="13.8" thickBot="1" x14ac:dyDescent="0.3">
      <c r="B5" s="14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I6" s="15"/>
      <c r="J6" s="15"/>
    </row>
    <row r="7" spans="2:12" s="12" customFormat="1" x14ac:dyDescent="0.25">
      <c r="B7" s="6" t="s">
        <v>0</v>
      </c>
      <c r="C7" s="16">
        <f>1420/52</f>
        <v>27.307692307692307</v>
      </c>
      <c r="D7" s="16">
        <v>25.754716981132077</v>
      </c>
      <c r="E7" s="16">
        <v>24.357142857142858</v>
      </c>
      <c r="F7" s="16">
        <f>'4.71 E'!F7/'4.52 E'!F7</f>
        <v>25.928571428571427</v>
      </c>
      <c r="G7" s="16">
        <f>'4.71 E'!G7/'4.52 E'!G7</f>
        <v>24.677966101694917</v>
      </c>
      <c r="H7" s="16">
        <f>'4.71 E'!H7/'4.52 E'!H7</f>
        <v>24.677966101694917</v>
      </c>
      <c r="I7" s="1">
        <v>23</v>
      </c>
      <c r="J7" s="1">
        <v>24</v>
      </c>
      <c r="K7" s="17">
        <f>'4.71 E'!K7/'4.52 E'!K7</f>
        <v>23.516129032258064</v>
      </c>
      <c r="L7" s="17">
        <v>23.1</v>
      </c>
    </row>
    <row r="8" spans="2:12" s="12" customFormat="1" x14ac:dyDescent="0.25">
      <c r="B8" s="6" t="s">
        <v>1</v>
      </c>
      <c r="C8" s="16">
        <f>147/6</f>
        <v>24.5</v>
      </c>
      <c r="D8" s="16">
        <v>23.5</v>
      </c>
      <c r="E8" s="16">
        <v>22.666666666666668</v>
      </c>
      <c r="F8" s="16">
        <f>'4.71 E'!F8/'4.52 E'!F8</f>
        <v>24</v>
      </c>
      <c r="G8" s="16">
        <f>'4.71 E'!G8/'4.52 E'!G8</f>
        <v>25.333333333333332</v>
      </c>
      <c r="H8" s="16">
        <f>'4.71 E'!H8/'4.52 E'!H8</f>
        <v>24.166666666666668</v>
      </c>
      <c r="I8" s="4">
        <v>24</v>
      </c>
      <c r="J8" s="4">
        <v>24</v>
      </c>
      <c r="K8" s="16">
        <f>'4.71 E'!K8/'4.52 E'!K8</f>
        <v>24.5</v>
      </c>
      <c r="L8" s="16">
        <v>25.2</v>
      </c>
    </row>
    <row r="9" spans="2:12" s="12" customFormat="1" x14ac:dyDescent="0.25">
      <c r="B9" s="6" t="s">
        <v>2</v>
      </c>
      <c r="C9" s="16">
        <f>158/6</f>
        <v>26.333333333333332</v>
      </c>
      <c r="D9" s="16">
        <v>24.666666666666668</v>
      </c>
      <c r="E9" s="16">
        <v>20.428571428571427</v>
      </c>
      <c r="F9" s="16">
        <f>'4.71 E'!F9/'4.52 E'!F9</f>
        <v>23.142857142857142</v>
      </c>
      <c r="G9" s="16">
        <f>'4.71 E'!G9/'4.52 E'!G9</f>
        <v>20.428571428571427</v>
      </c>
      <c r="H9" s="16">
        <f>'4.71 E'!H9/'4.52 E'!H9</f>
        <v>21.142857142857142</v>
      </c>
      <c r="I9" s="4">
        <v>20</v>
      </c>
      <c r="J9" s="4">
        <v>20</v>
      </c>
      <c r="K9" s="16">
        <f>'4.71 E'!K9/'4.52 E'!K9</f>
        <v>20</v>
      </c>
      <c r="L9" s="16">
        <v>19.399999999999999</v>
      </c>
    </row>
    <row r="10" spans="2:12" s="12" customFormat="1" x14ac:dyDescent="0.25">
      <c r="B10" s="6" t="s">
        <v>3</v>
      </c>
      <c r="C10" s="16">
        <f>493/18</f>
        <v>27.388888888888889</v>
      </c>
      <c r="D10" s="16">
        <v>25.944444444444443</v>
      </c>
      <c r="E10" s="16">
        <v>25.833333333333332</v>
      </c>
      <c r="F10" s="16">
        <f>'4.71 E'!F10/'4.52 E'!F10</f>
        <v>27.944444444444443</v>
      </c>
      <c r="G10" s="16">
        <f>'4.71 E'!G10/'4.52 E'!G10</f>
        <v>27.555555555555557</v>
      </c>
      <c r="H10" s="16">
        <f>'4.71 E'!H10/'4.52 E'!H10</f>
        <v>27.388888888888889</v>
      </c>
      <c r="I10" s="4">
        <v>27</v>
      </c>
      <c r="J10" s="4">
        <v>27</v>
      </c>
      <c r="K10" s="16">
        <f>'4.71 E'!K10/'4.52 E'!K10</f>
        <v>26.722222222222221</v>
      </c>
      <c r="L10" s="16">
        <v>26</v>
      </c>
    </row>
    <row r="11" spans="2:12" s="12" customFormat="1" x14ac:dyDescent="0.25">
      <c r="B11" s="6" t="s">
        <v>4</v>
      </c>
      <c r="C11" s="16">
        <f>320/12</f>
        <v>26.666666666666668</v>
      </c>
      <c r="D11" s="16">
        <v>24.76923076923077</v>
      </c>
      <c r="E11" s="16">
        <v>22.533333333333335</v>
      </c>
      <c r="F11" s="16">
        <f>'4.71 E'!F11/'4.52 E'!F11</f>
        <v>22.133333333333333</v>
      </c>
      <c r="G11" s="16">
        <f>'4.71 E'!G11/'4.52 E'!G11</f>
        <v>20.625</v>
      </c>
      <c r="H11" s="16">
        <f>'4.71 E'!H11/'4.52 E'!H11</f>
        <v>20.625</v>
      </c>
      <c r="I11" s="4">
        <v>18</v>
      </c>
      <c r="J11" s="4">
        <v>20</v>
      </c>
      <c r="K11" s="16">
        <f>'4.71 E'!K11/'4.52 E'!K11</f>
        <v>19.111111111111111</v>
      </c>
      <c r="L11" s="16">
        <v>19.5</v>
      </c>
    </row>
    <row r="12" spans="2:12" s="12" customFormat="1" x14ac:dyDescent="0.25">
      <c r="B12" s="6" t="s">
        <v>5</v>
      </c>
      <c r="C12" s="16">
        <f>180/5</f>
        <v>36</v>
      </c>
      <c r="D12" s="16">
        <v>34.799999999999997</v>
      </c>
      <c r="E12" s="16">
        <v>33.6</v>
      </c>
      <c r="F12" s="16">
        <f>'4.71 E'!F12/'4.52 E'!F12</f>
        <v>37.200000000000003</v>
      </c>
      <c r="G12" s="16">
        <f>'4.71 E'!G12/'4.52 E'!G12</f>
        <v>32.666666666666664</v>
      </c>
      <c r="H12" s="16">
        <f>'4.71 E'!H12/'4.52 E'!H12</f>
        <v>32.833333333333336</v>
      </c>
      <c r="I12" s="18">
        <v>32</v>
      </c>
      <c r="J12" s="18">
        <v>32</v>
      </c>
      <c r="K12" s="16">
        <f>'4.71 E'!K12/'4.52 E'!K12</f>
        <v>31.833333333333332</v>
      </c>
      <c r="L12" s="16">
        <v>31.2</v>
      </c>
    </row>
    <row r="13" spans="2:12" s="12" customFormat="1" x14ac:dyDescent="0.25">
      <c r="B13" s="11" t="s">
        <v>6</v>
      </c>
      <c r="C13" s="19">
        <f>122/5</f>
        <v>24.4</v>
      </c>
      <c r="D13" s="19">
        <v>22.6</v>
      </c>
      <c r="E13" s="19">
        <v>22.8</v>
      </c>
      <c r="F13" s="19">
        <f>'4.71 E'!F13/'4.52 E'!F13</f>
        <v>25</v>
      </c>
      <c r="G13" s="19">
        <f>'4.71 E'!G13/'4.52 E'!G13</f>
        <v>23.166666666666668</v>
      </c>
      <c r="H13" s="19">
        <f>'4.71 E'!H13/'4.52 E'!H13</f>
        <v>23.833333333333332</v>
      </c>
      <c r="I13" s="5">
        <v>25</v>
      </c>
      <c r="J13" s="5">
        <v>24</v>
      </c>
      <c r="K13" s="19">
        <f>'4.71 E'!K13/'4.52 E'!K13</f>
        <v>22.5</v>
      </c>
      <c r="L13" s="19">
        <v>20.3</v>
      </c>
    </row>
    <row r="14" spans="2:12" s="12" customFormat="1" x14ac:dyDescent="0.25">
      <c r="B14" s="6" t="s">
        <v>7</v>
      </c>
    </row>
  </sheetData>
  <mergeCells count="1">
    <mergeCell ref="B3:I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F171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6.33203125" style="12" customWidth="1"/>
    <col min="3" max="6" width="13.44140625" style="12" customWidth="1"/>
    <col min="7" max="16384" width="9.109375" style="12"/>
  </cols>
  <sheetData>
    <row r="1" spans="2:6" s="12" customFormat="1" x14ac:dyDescent="0.25">
      <c r="B1" s="6" t="s">
        <v>70</v>
      </c>
    </row>
    <row r="2" spans="2:6" s="12" customFormat="1" x14ac:dyDescent="0.25">
      <c r="B2" s="7" t="s">
        <v>114</v>
      </c>
      <c r="C2" s="7"/>
      <c r="D2" s="7"/>
      <c r="E2" s="7"/>
      <c r="F2" s="6"/>
    </row>
    <row r="3" spans="2:6" s="12" customFormat="1" x14ac:dyDescent="0.25">
      <c r="B3" s="6"/>
      <c r="C3" s="6"/>
      <c r="D3" s="6"/>
      <c r="E3" s="6"/>
      <c r="F3" s="6"/>
    </row>
    <row r="4" spans="2:6" s="12" customFormat="1" x14ac:dyDescent="0.25">
      <c r="B4" s="14"/>
      <c r="C4" s="14" t="s">
        <v>0</v>
      </c>
      <c r="D4" s="14" t="s">
        <v>19</v>
      </c>
      <c r="E4" s="14" t="s">
        <v>20</v>
      </c>
      <c r="F4" s="14" t="s">
        <v>18</v>
      </c>
    </row>
    <row r="6" spans="2:6" s="12" customFormat="1" x14ac:dyDescent="0.25">
      <c r="B6" s="6" t="s">
        <v>0</v>
      </c>
      <c r="C6" s="6">
        <f>SUM(C9:C14)</f>
        <v>62</v>
      </c>
      <c r="D6" s="6">
        <f t="shared" ref="D6:F6" si="0">SUM(D9:D14)</f>
        <v>18</v>
      </c>
      <c r="E6" s="6">
        <f t="shared" si="0"/>
        <v>29</v>
      </c>
      <c r="F6" s="6">
        <f t="shared" si="0"/>
        <v>15</v>
      </c>
    </row>
    <row r="7" spans="2:6" s="12" customFormat="1" x14ac:dyDescent="0.25">
      <c r="B7" s="6" t="s">
        <v>8</v>
      </c>
      <c r="C7" s="6">
        <f>SUM(D7:F7)</f>
        <v>30</v>
      </c>
      <c r="D7" s="6">
        <v>8</v>
      </c>
      <c r="E7" s="6">
        <v>21</v>
      </c>
      <c r="F7" s="6">
        <v>1</v>
      </c>
    </row>
    <row r="8" spans="2:6" s="12" customFormat="1" x14ac:dyDescent="0.25">
      <c r="B8" s="6" t="s">
        <v>9</v>
      </c>
      <c r="C8" s="6">
        <f t="shared" ref="C8:C14" si="1">SUM(D8:F8)</f>
        <v>32</v>
      </c>
      <c r="D8" s="6">
        <v>10</v>
      </c>
      <c r="E8" s="6">
        <v>8</v>
      </c>
      <c r="F8" s="6">
        <v>14</v>
      </c>
    </row>
    <row r="9" spans="2:6" s="12" customFormat="1" x14ac:dyDescent="0.25">
      <c r="B9" s="6" t="s">
        <v>1</v>
      </c>
      <c r="C9" s="6">
        <f t="shared" si="1"/>
        <v>6</v>
      </c>
      <c r="D9" s="12">
        <v>1</v>
      </c>
      <c r="E9" s="12">
        <v>4</v>
      </c>
      <c r="F9" s="12">
        <v>1</v>
      </c>
    </row>
    <row r="10" spans="2:6" s="12" customFormat="1" x14ac:dyDescent="0.25">
      <c r="B10" s="6" t="s">
        <v>2</v>
      </c>
      <c r="C10" s="6">
        <f t="shared" si="1"/>
        <v>8</v>
      </c>
      <c r="D10" s="12">
        <v>2</v>
      </c>
      <c r="E10" s="12">
        <v>3</v>
      </c>
      <c r="F10" s="12">
        <v>3</v>
      </c>
    </row>
    <row r="11" spans="2:6" s="12" customFormat="1" x14ac:dyDescent="0.25">
      <c r="B11" s="6" t="s">
        <v>3</v>
      </c>
      <c r="C11" s="6">
        <f t="shared" si="1"/>
        <v>18</v>
      </c>
      <c r="D11" s="12">
        <v>7</v>
      </c>
      <c r="E11" s="12">
        <v>10</v>
      </c>
      <c r="F11" s="12">
        <v>1</v>
      </c>
    </row>
    <row r="12" spans="2:6" s="12" customFormat="1" x14ac:dyDescent="0.25">
      <c r="B12" s="6" t="s">
        <v>4</v>
      </c>
      <c r="C12" s="6">
        <f t="shared" si="1"/>
        <v>17</v>
      </c>
      <c r="D12" s="12">
        <v>2</v>
      </c>
      <c r="E12" s="12">
        <v>7</v>
      </c>
      <c r="F12" s="12">
        <v>8</v>
      </c>
    </row>
    <row r="13" spans="2:6" s="12" customFormat="1" x14ac:dyDescent="0.25">
      <c r="B13" s="6" t="s">
        <v>5</v>
      </c>
      <c r="C13" s="6">
        <f t="shared" si="1"/>
        <v>6</v>
      </c>
      <c r="D13" s="12">
        <v>3</v>
      </c>
      <c r="E13" s="12">
        <v>2</v>
      </c>
      <c r="F13" s="12">
        <v>1</v>
      </c>
    </row>
    <row r="14" spans="2:6" s="12" customFormat="1" x14ac:dyDescent="0.25">
      <c r="B14" s="11" t="s">
        <v>6</v>
      </c>
      <c r="C14" s="11">
        <f t="shared" si="1"/>
        <v>7</v>
      </c>
      <c r="D14" s="13">
        <v>3</v>
      </c>
      <c r="E14" s="13">
        <v>3</v>
      </c>
      <c r="F14" s="13">
        <v>1</v>
      </c>
    </row>
    <row r="15" spans="2:6" s="12" customFormat="1" x14ac:dyDescent="0.25">
      <c r="B15" s="6" t="s">
        <v>7</v>
      </c>
    </row>
    <row r="20" spans="2:6" s="12" customFormat="1" x14ac:dyDescent="0.25">
      <c r="B20" s="6" t="s">
        <v>70</v>
      </c>
    </row>
    <row r="21" spans="2:6" s="12" customFormat="1" x14ac:dyDescent="0.25">
      <c r="B21" s="6" t="s">
        <v>109</v>
      </c>
      <c r="C21" s="6"/>
      <c r="D21" s="6"/>
      <c r="E21" s="6"/>
      <c r="F21" s="6"/>
    </row>
    <row r="22" spans="2:6" s="12" customFormat="1" x14ac:dyDescent="0.25">
      <c r="B22" s="6"/>
      <c r="C22" s="6"/>
      <c r="D22" s="6"/>
      <c r="E22" s="6"/>
      <c r="F22" s="6"/>
    </row>
    <row r="23" spans="2:6" s="12" customFormat="1" x14ac:dyDescent="0.25">
      <c r="B23" s="14"/>
      <c r="C23" s="14" t="s">
        <v>0</v>
      </c>
      <c r="D23" s="14" t="s">
        <v>19</v>
      </c>
      <c r="E23" s="14" t="s">
        <v>20</v>
      </c>
      <c r="F23" s="14" t="s">
        <v>18</v>
      </c>
    </row>
    <row r="25" spans="2:6" s="12" customFormat="1" x14ac:dyDescent="0.25">
      <c r="B25" s="6" t="s">
        <v>0</v>
      </c>
      <c r="C25" s="6">
        <f>SUM(C28:C33)</f>
        <v>62</v>
      </c>
      <c r="D25" s="6">
        <f t="shared" ref="D25:F25" si="2">SUM(D28:D33)</f>
        <v>17</v>
      </c>
      <c r="E25" s="6">
        <f t="shared" si="2"/>
        <v>29</v>
      </c>
      <c r="F25" s="6">
        <f t="shared" si="2"/>
        <v>16</v>
      </c>
    </row>
    <row r="26" spans="2:6" s="12" customFormat="1" x14ac:dyDescent="0.25">
      <c r="B26" s="6" t="s">
        <v>8</v>
      </c>
      <c r="C26" s="6">
        <f>SUM(D26:F26)</f>
        <v>31</v>
      </c>
      <c r="D26" s="6">
        <v>8</v>
      </c>
      <c r="E26" s="6">
        <v>21</v>
      </c>
      <c r="F26" s="6">
        <v>2</v>
      </c>
    </row>
    <row r="27" spans="2:6" s="12" customFormat="1" x14ac:dyDescent="0.25">
      <c r="B27" s="6" t="s">
        <v>9</v>
      </c>
      <c r="C27" s="6">
        <f t="shared" ref="C27:C33" si="3">SUM(D27:F27)</f>
        <v>31</v>
      </c>
      <c r="D27" s="6">
        <v>9</v>
      </c>
      <c r="E27" s="6">
        <v>8</v>
      </c>
      <c r="F27" s="6">
        <v>14</v>
      </c>
    </row>
    <row r="28" spans="2:6" s="12" customFormat="1" x14ac:dyDescent="0.25">
      <c r="B28" s="6" t="s">
        <v>1</v>
      </c>
      <c r="C28" s="6">
        <f t="shared" si="3"/>
        <v>6</v>
      </c>
      <c r="D28" s="12">
        <v>1</v>
      </c>
      <c r="E28" s="12">
        <v>4</v>
      </c>
      <c r="F28" s="12">
        <v>1</v>
      </c>
    </row>
    <row r="29" spans="2:6" s="12" customFormat="1" x14ac:dyDescent="0.25">
      <c r="B29" s="6" t="s">
        <v>2</v>
      </c>
      <c r="C29" s="6">
        <f t="shared" si="3"/>
        <v>8</v>
      </c>
      <c r="D29" s="12">
        <v>2</v>
      </c>
      <c r="E29" s="12">
        <v>3</v>
      </c>
      <c r="F29" s="12">
        <v>3</v>
      </c>
    </row>
    <row r="30" spans="2:6" s="12" customFormat="1" x14ac:dyDescent="0.25">
      <c r="B30" s="6" t="s">
        <v>3</v>
      </c>
      <c r="C30" s="6">
        <f t="shared" si="3"/>
        <v>18</v>
      </c>
      <c r="D30" s="12">
        <v>7</v>
      </c>
      <c r="E30" s="12">
        <v>10</v>
      </c>
      <c r="F30" s="12">
        <v>1</v>
      </c>
    </row>
    <row r="31" spans="2:6" s="12" customFormat="1" x14ac:dyDescent="0.25">
      <c r="B31" s="6" t="s">
        <v>4</v>
      </c>
      <c r="C31" s="6">
        <f t="shared" si="3"/>
        <v>18</v>
      </c>
      <c r="D31" s="12">
        <v>2</v>
      </c>
      <c r="E31" s="12">
        <v>7</v>
      </c>
      <c r="F31" s="12">
        <v>9</v>
      </c>
    </row>
    <row r="32" spans="2:6" s="12" customFormat="1" x14ac:dyDescent="0.25">
      <c r="B32" s="6" t="s">
        <v>5</v>
      </c>
      <c r="C32" s="6">
        <f t="shared" si="3"/>
        <v>6</v>
      </c>
      <c r="D32" s="12">
        <v>3</v>
      </c>
      <c r="E32" s="12">
        <v>2</v>
      </c>
      <c r="F32" s="12">
        <v>1</v>
      </c>
    </row>
    <row r="33" spans="2:6" s="12" customFormat="1" x14ac:dyDescent="0.25">
      <c r="B33" s="11" t="s">
        <v>6</v>
      </c>
      <c r="C33" s="11">
        <f t="shared" si="3"/>
        <v>6</v>
      </c>
      <c r="D33" s="13">
        <v>2</v>
      </c>
      <c r="E33" s="13">
        <v>3</v>
      </c>
      <c r="F33" s="13">
        <v>1</v>
      </c>
    </row>
    <row r="34" spans="2:6" s="12" customFormat="1" x14ac:dyDescent="0.25">
      <c r="B34" s="6" t="s">
        <v>7</v>
      </c>
    </row>
    <row r="37" spans="2:6" s="12" customFormat="1" x14ac:dyDescent="0.25">
      <c r="B37" s="6" t="s">
        <v>70</v>
      </c>
    </row>
    <row r="38" spans="2:6" s="12" customFormat="1" x14ac:dyDescent="0.25">
      <c r="B38" s="6" t="s">
        <v>104</v>
      </c>
      <c r="C38" s="6"/>
      <c r="D38" s="6"/>
      <c r="E38" s="6"/>
      <c r="F38" s="6"/>
    </row>
    <row r="39" spans="2:6" s="12" customFormat="1" x14ac:dyDescent="0.25">
      <c r="B39" s="6"/>
      <c r="C39" s="6"/>
      <c r="D39" s="6"/>
      <c r="E39" s="6"/>
      <c r="F39" s="6"/>
    </row>
    <row r="40" spans="2:6" s="12" customFormat="1" x14ac:dyDescent="0.25">
      <c r="B40" s="14"/>
      <c r="C40" s="14" t="s">
        <v>0</v>
      </c>
      <c r="D40" s="14" t="s">
        <v>19</v>
      </c>
      <c r="E40" s="14" t="s">
        <v>20</v>
      </c>
      <c r="F40" s="14" t="s">
        <v>18</v>
      </c>
    </row>
    <row r="42" spans="2:6" s="12" customFormat="1" x14ac:dyDescent="0.25">
      <c r="B42" s="6" t="s">
        <v>0</v>
      </c>
      <c r="C42" s="6">
        <f>SUM(C45:C50)</f>
        <v>61</v>
      </c>
      <c r="D42" s="6">
        <f t="shared" ref="D42:F42" si="4">SUM(D45:D50)</f>
        <v>17</v>
      </c>
      <c r="E42" s="6">
        <f t="shared" si="4"/>
        <v>29</v>
      </c>
      <c r="F42" s="6">
        <f t="shared" si="4"/>
        <v>15</v>
      </c>
    </row>
    <row r="43" spans="2:6" s="12" customFormat="1" x14ac:dyDescent="0.25">
      <c r="B43" s="6" t="s">
        <v>8</v>
      </c>
      <c r="C43" s="6">
        <f>SUM(D43:F43)</f>
        <v>31</v>
      </c>
      <c r="D43" s="6">
        <v>8</v>
      </c>
      <c r="E43" s="6">
        <v>21</v>
      </c>
      <c r="F43" s="6">
        <v>2</v>
      </c>
    </row>
    <row r="44" spans="2:6" s="12" customFormat="1" x14ac:dyDescent="0.25">
      <c r="B44" s="6" t="s">
        <v>9</v>
      </c>
      <c r="C44" s="6">
        <f t="shared" ref="C44:C50" si="5">SUM(D44:F44)</f>
        <v>30</v>
      </c>
      <c r="D44" s="6">
        <v>9</v>
      </c>
      <c r="E44" s="6">
        <v>8</v>
      </c>
      <c r="F44" s="6">
        <v>13</v>
      </c>
    </row>
    <row r="45" spans="2:6" s="12" customFormat="1" x14ac:dyDescent="0.25">
      <c r="B45" s="6" t="s">
        <v>1</v>
      </c>
      <c r="C45" s="6">
        <f t="shared" si="5"/>
        <v>6</v>
      </c>
      <c r="D45" s="12">
        <v>1</v>
      </c>
      <c r="E45" s="12">
        <v>4</v>
      </c>
      <c r="F45" s="12">
        <v>1</v>
      </c>
    </row>
    <row r="46" spans="2:6" s="12" customFormat="1" x14ac:dyDescent="0.25">
      <c r="B46" s="6" t="s">
        <v>2</v>
      </c>
      <c r="C46" s="6">
        <f t="shared" si="5"/>
        <v>8</v>
      </c>
      <c r="D46" s="12">
        <v>2</v>
      </c>
      <c r="E46" s="12">
        <v>3</v>
      </c>
      <c r="F46" s="12">
        <v>3</v>
      </c>
    </row>
    <row r="47" spans="2:6" s="12" customFormat="1" x14ac:dyDescent="0.25">
      <c r="B47" s="6" t="s">
        <v>3</v>
      </c>
      <c r="C47" s="6">
        <f t="shared" si="5"/>
        <v>18</v>
      </c>
      <c r="D47" s="12">
        <v>7</v>
      </c>
      <c r="E47" s="12">
        <v>10</v>
      </c>
      <c r="F47" s="12">
        <v>1</v>
      </c>
    </row>
    <row r="48" spans="2:6" s="12" customFormat="1" x14ac:dyDescent="0.25">
      <c r="B48" s="6" t="s">
        <v>4</v>
      </c>
      <c r="C48" s="6">
        <f t="shared" si="5"/>
        <v>17</v>
      </c>
      <c r="D48" s="12">
        <v>2</v>
      </c>
      <c r="E48" s="12">
        <v>7</v>
      </c>
      <c r="F48" s="12">
        <v>8</v>
      </c>
    </row>
    <row r="49" spans="2:6" s="12" customFormat="1" x14ac:dyDescent="0.25">
      <c r="B49" s="6" t="s">
        <v>5</v>
      </c>
      <c r="C49" s="6">
        <f t="shared" si="5"/>
        <v>6</v>
      </c>
      <c r="D49" s="12">
        <v>3</v>
      </c>
      <c r="E49" s="12">
        <v>2</v>
      </c>
      <c r="F49" s="12">
        <v>1</v>
      </c>
    </row>
    <row r="50" spans="2:6" s="12" customFormat="1" x14ac:dyDescent="0.25">
      <c r="B50" s="11" t="s">
        <v>6</v>
      </c>
      <c r="C50" s="11">
        <f t="shared" si="5"/>
        <v>6</v>
      </c>
      <c r="D50" s="13">
        <v>2</v>
      </c>
      <c r="E50" s="13">
        <v>3</v>
      </c>
      <c r="F50" s="13">
        <v>1</v>
      </c>
    </row>
    <row r="51" spans="2:6" s="12" customFormat="1" x14ac:dyDescent="0.25">
      <c r="B51" s="6" t="s">
        <v>7</v>
      </c>
    </row>
    <row r="52" spans="2:6" s="12" customFormat="1" x14ac:dyDescent="0.25">
      <c r="B52" s="6"/>
    </row>
    <row r="53" spans="2:6" s="12" customFormat="1" x14ac:dyDescent="0.25">
      <c r="B53" s="6"/>
    </row>
    <row r="54" spans="2:6" s="12" customFormat="1" x14ac:dyDescent="0.25">
      <c r="B54" s="6" t="s">
        <v>70</v>
      </c>
    </row>
    <row r="55" spans="2:6" s="12" customFormat="1" x14ac:dyDescent="0.25">
      <c r="B55" s="6" t="s">
        <v>99</v>
      </c>
      <c r="C55" s="6"/>
      <c r="D55" s="6"/>
      <c r="E55" s="6"/>
      <c r="F55" s="6"/>
    </row>
    <row r="56" spans="2:6" s="12" customFormat="1" x14ac:dyDescent="0.25">
      <c r="B56" s="6"/>
      <c r="C56" s="6"/>
      <c r="D56" s="6"/>
      <c r="E56" s="6"/>
      <c r="F56" s="6"/>
    </row>
    <row r="57" spans="2:6" s="12" customFormat="1" x14ac:dyDescent="0.25">
      <c r="B57" s="14"/>
      <c r="C57" s="14" t="s">
        <v>0</v>
      </c>
      <c r="D57" s="14" t="s">
        <v>19</v>
      </c>
      <c r="E57" s="14" t="s">
        <v>20</v>
      </c>
      <c r="F57" s="14" t="s">
        <v>18</v>
      </c>
    </row>
    <row r="59" spans="2:6" s="12" customFormat="1" x14ac:dyDescent="0.25">
      <c r="B59" s="6" t="s">
        <v>0</v>
      </c>
      <c r="C59" s="6">
        <f>C62+C63+C64+C65+C66+C67</f>
        <v>61</v>
      </c>
      <c r="D59" s="6">
        <f t="shared" ref="D59:F59" si="6">D62+D63+D64+D65+D66+D67</f>
        <v>17</v>
      </c>
      <c r="E59" s="6">
        <f t="shared" si="6"/>
        <v>29</v>
      </c>
      <c r="F59" s="6">
        <f t="shared" si="6"/>
        <v>15</v>
      </c>
    </row>
    <row r="60" spans="2:6" s="12" customFormat="1" x14ac:dyDescent="0.25">
      <c r="B60" s="6" t="s">
        <v>8</v>
      </c>
      <c r="C60" s="6">
        <f>SUM(D60:F60)</f>
        <v>31</v>
      </c>
      <c r="D60" s="6">
        <v>8</v>
      </c>
      <c r="E60" s="6">
        <v>21</v>
      </c>
      <c r="F60" s="6">
        <v>2</v>
      </c>
    </row>
    <row r="61" spans="2:6" s="12" customFormat="1" x14ac:dyDescent="0.25">
      <c r="B61" s="6" t="s">
        <v>9</v>
      </c>
      <c r="C61" s="6">
        <f t="shared" ref="C61:C67" si="7">SUM(D61:F61)</f>
        <v>31</v>
      </c>
      <c r="D61" s="6">
        <v>9</v>
      </c>
      <c r="E61" s="6">
        <v>8</v>
      </c>
      <c r="F61" s="6">
        <v>14</v>
      </c>
    </row>
    <row r="62" spans="2:6" s="12" customFormat="1" x14ac:dyDescent="0.25">
      <c r="B62" s="6" t="s">
        <v>1</v>
      </c>
      <c r="C62" s="6">
        <f t="shared" si="7"/>
        <v>6</v>
      </c>
      <c r="D62" s="12">
        <v>1</v>
      </c>
      <c r="E62" s="12">
        <v>4</v>
      </c>
      <c r="F62" s="12">
        <v>1</v>
      </c>
    </row>
    <row r="63" spans="2:6" s="12" customFormat="1" x14ac:dyDescent="0.25">
      <c r="B63" s="6" t="s">
        <v>2</v>
      </c>
      <c r="C63" s="6">
        <f t="shared" si="7"/>
        <v>8</v>
      </c>
      <c r="D63" s="12">
        <v>2</v>
      </c>
      <c r="E63" s="12">
        <v>3</v>
      </c>
      <c r="F63" s="12">
        <v>3</v>
      </c>
    </row>
    <row r="64" spans="2:6" s="12" customFormat="1" x14ac:dyDescent="0.25">
      <c r="B64" s="6" t="s">
        <v>3</v>
      </c>
      <c r="C64" s="6">
        <f t="shared" si="7"/>
        <v>18</v>
      </c>
      <c r="D64" s="12">
        <v>7</v>
      </c>
      <c r="E64" s="12">
        <v>10</v>
      </c>
      <c r="F64" s="12">
        <v>1</v>
      </c>
    </row>
    <row r="65" spans="2:6" s="12" customFormat="1" x14ac:dyDescent="0.25">
      <c r="B65" s="6" t="s">
        <v>4</v>
      </c>
      <c r="C65" s="6">
        <f t="shared" si="7"/>
        <v>17</v>
      </c>
      <c r="D65" s="12">
        <v>2</v>
      </c>
      <c r="E65" s="12">
        <v>7</v>
      </c>
      <c r="F65" s="12">
        <v>8</v>
      </c>
    </row>
    <row r="66" spans="2:6" s="12" customFormat="1" x14ac:dyDescent="0.25">
      <c r="B66" s="6" t="s">
        <v>5</v>
      </c>
      <c r="C66" s="6">
        <f t="shared" si="7"/>
        <v>6</v>
      </c>
      <c r="D66" s="12">
        <v>3</v>
      </c>
      <c r="E66" s="12">
        <v>2</v>
      </c>
      <c r="F66" s="12">
        <v>1</v>
      </c>
    </row>
    <row r="67" spans="2:6" s="12" customFormat="1" x14ac:dyDescent="0.25">
      <c r="B67" s="11" t="s">
        <v>6</v>
      </c>
      <c r="C67" s="11">
        <f t="shared" si="7"/>
        <v>6</v>
      </c>
      <c r="D67" s="13">
        <v>2</v>
      </c>
      <c r="E67" s="13">
        <v>3</v>
      </c>
      <c r="F67" s="13">
        <v>1</v>
      </c>
    </row>
    <row r="68" spans="2:6" s="12" customFormat="1" x14ac:dyDescent="0.25">
      <c r="B68" s="6" t="s">
        <v>7</v>
      </c>
    </row>
    <row r="70" spans="2:6" s="12" customFormat="1" x14ac:dyDescent="0.25">
      <c r="B70" s="6"/>
    </row>
    <row r="71" spans="2:6" s="12" customFormat="1" x14ac:dyDescent="0.25">
      <c r="B71" s="6" t="s">
        <v>70</v>
      </c>
    </row>
    <row r="72" spans="2:6" s="12" customFormat="1" x14ac:dyDescent="0.25">
      <c r="B72" s="6" t="s">
        <v>94</v>
      </c>
      <c r="C72" s="6"/>
      <c r="D72" s="6"/>
      <c r="E72" s="6"/>
      <c r="F72" s="6"/>
    </row>
    <row r="73" spans="2:6" s="12" customFormat="1" x14ac:dyDescent="0.25">
      <c r="B73" s="6"/>
      <c r="C73" s="6"/>
      <c r="D73" s="6"/>
      <c r="E73" s="6"/>
      <c r="F73" s="6"/>
    </row>
    <row r="74" spans="2:6" s="12" customFormat="1" x14ac:dyDescent="0.25">
      <c r="B74" s="14"/>
      <c r="C74" s="14" t="s">
        <v>0</v>
      </c>
      <c r="D74" s="14" t="s">
        <v>19</v>
      </c>
      <c r="E74" s="14" t="s">
        <v>20</v>
      </c>
      <c r="F74" s="14" t="s">
        <v>18</v>
      </c>
    </row>
    <row r="76" spans="2:6" s="12" customFormat="1" x14ac:dyDescent="0.25">
      <c r="B76" s="6" t="s">
        <v>0</v>
      </c>
      <c r="C76" s="6">
        <f>C77+C78</f>
        <v>59</v>
      </c>
      <c r="D76" s="6">
        <f t="shared" ref="D76:F76" si="8">D77+D78</f>
        <v>17</v>
      </c>
      <c r="E76" s="6">
        <f t="shared" si="8"/>
        <v>29</v>
      </c>
      <c r="F76" s="6">
        <f t="shared" si="8"/>
        <v>13</v>
      </c>
    </row>
    <row r="77" spans="2:6" s="12" customFormat="1" x14ac:dyDescent="0.25">
      <c r="B77" s="6" t="s">
        <v>8</v>
      </c>
      <c r="C77" s="6">
        <f>SUM(D77:F77)</f>
        <v>30</v>
      </c>
      <c r="D77" s="6">
        <v>8</v>
      </c>
      <c r="E77" s="6">
        <v>21</v>
      </c>
      <c r="F77" s="6">
        <v>1</v>
      </c>
    </row>
    <row r="78" spans="2:6" s="12" customFormat="1" x14ac:dyDescent="0.25">
      <c r="B78" s="6" t="s">
        <v>9</v>
      </c>
      <c r="C78" s="6">
        <f>SUM(D78:F78)</f>
        <v>29</v>
      </c>
      <c r="D78" s="6">
        <v>9</v>
      </c>
      <c r="E78" s="6">
        <v>8</v>
      </c>
      <c r="F78" s="6">
        <v>12</v>
      </c>
    </row>
    <row r="79" spans="2:6" s="12" customFormat="1" x14ac:dyDescent="0.25">
      <c r="B79" s="6" t="s">
        <v>1</v>
      </c>
      <c r="C79" s="6">
        <f>SUM(D79:F79)</f>
        <v>6</v>
      </c>
      <c r="D79" s="12">
        <v>1</v>
      </c>
      <c r="E79" s="12">
        <v>4</v>
      </c>
      <c r="F79" s="12">
        <v>1</v>
      </c>
    </row>
    <row r="80" spans="2:6" s="12" customFormat="1" x14ac:dyDescent="0.25">
      <c r="B80" s="6" t="s">
        <v>2</v>
      </c>
      <c r="C80" s="6">
        <f t="shared" ref="C80:C84" si="9">SUM(D80:F80)</f>
        <v>7</v>
      </c>
      <c r="D80" s="12">
        <v>2</v>
      </c>
      <c r="E80" s="12">
        <v>3</v>
      </c>
      <c r="F80" s="12">
        <v>2</v>
      </c>
    </row>
    <row r="81" spans="2:6" s="12" customFormat="1" x14ac:dyDescent="0.25">
      <c r="B81" s="6" t="s">
        <v>3</v>
      </c>
      <c r="C81" s="6">
        <f t="shared" si="9"/>
        <v>18</v>
      </c>
      <c r="D81" s="12">
        <v>7</v>
      </c>
      <c r="E81" s="12">
        <v>10</v>
      </c>
      <c r="F81" s="12">
        <v>1</v>
      </c>
    </row>
    <row r="82" spans="2:6" s="12" customFormat="1" x14ac:dyDescent="0.25">
      <c r="B82" s="6" t="s">
        <v>4</v>
      </c>
      <c r="C82" s="6">
        <f t="shared" si="9"/>
        <v>16</v>
      </c>
      <c r="D82" s="12">
        <v>2</v>
      </c>
      <c r="E82" s="12">
        <v>7</v>
      </c>
      <c r="F82" s="12">
        <v>7</v>
      </c>
    </row>
    <row r="83" spans="2:6" s="12" customFormat="1" x14ac:dyDescent="0.25">
      <c r="B83" s="6" t="s">
        <v>5</v>
      </c>
      <c r="C83" s="6">
        <f t="shared" si="9"/>
        <v>6</v>
      </c>
      <c r="D83" s="12">
        <v>3</v>
      </c>
      <c r="E83" s="12">
        <v>2</v>
      </c>
      <c r="F83" s="12">
        <v>1</v>
      </c>
    </row>
    <row r="84" spans="2:6" s="12" customFormat="1" x14ac:dyDescent="0.25">
      <c r="B84" s="11" t="s">
        <v>6</v>
      </c>
      <c r="C84" s="11">
        <f t="shared" si="9"/>
        <v>6</v>
      </c>
      <c r="D84" s="13">
        <v>2</v>
      </c>
      <c r="E84" s="13">
        <v>3</v>
      </c>
      <c r="F84" s="13">
        <v>1</v>
      </c>
    </row>
    <row r="85" spans="2:6" s="12" customFormat="1" x14ac:dyDescent="0.25">
      <c r="B85" s="6" t="s">
        <v>7</v>
      </c>
    </row>
    <row r="89" spans="2:6" s="12" customFormat="1" x14ac:dyDescent="0.25">
      <c r="B89" s="6" t="s">
        <v>70</v>
      </c>
    </row>
    <row r="90" spans="2:6" s="12" customFormat="1" x14ac:dyDescent="0.25">
      <c r="B90" s="6" t="s">
        <v>87</v>
      </c>
      <c r="C90" s="6"/>
      <c r="D90" s="6"/>
      <c r="E90" s="6"/>
      <c r="F90" s="6"/>
    </row>
    <row r="91" spans="2:6" s="12" customFormat="1" x14ac:dyDescent="0.25">
      <c r="B91" s="6"/>
      <c r="C91" s="6"/>
      <c r="D91" s="6"/>
      <c r="E91" s="6"/>
      <c r="F91" s="6"/>
    </row>
    <row r="92" spans="2:6" s="12" customFormat="1" x14ac:dyDescent="0.25">
      <c r="B92" s="14"/>
      <c r="C92" s="14" t="s">
        <v>0</v>
      </c>
      <c r="D92" s="14" t="s">
        <v>19</v>
      </c>
      <c r="E92" s="14" t="s">
        <v>20</v>
      </c>
      <c r="F92" s="14" t="s">
        <v>18</v>
      </c>
    </row>
    <row r="94" spans="2:6" s="12" customFormat="1" x14ac:dyDescent="0.25">
      <c r="B94" s="6" t="s">
        <v>0</v>
      </c>
      <c r="C94" s="6">
        <f>C95+C96</f>
        <v>59</v>
      </c>
      <c r="D94" s="6">
        <f t="shared" ref="D94" si="10">D95+D96</f>
        <v>17</v>
      </c>
      <c r="E94" s="6">
        <f t="shared" ref="E94" si="11">E95+E96</f>
        <v>29</v>
      </c>
      <c r="F94" s="6">
        <f t="shared" ref="F94" si="12">F95+F96</f>
        <v>13</v>
      </c>
    </row>
    <row r="95" spans="2:6" s="12" customFormat="1" x14ac:dyDescent="0.25">
      <c r="B95" s="6" t="s">
        <v>8</v>
      </c>
      <c r="C95" s="6">
        <f>SUM(D95:F95)</f>
        <v>30</v>
      </c>
      <c r="D95" s="6">
        <v>8</v>
      </c>
      <c r="E95" s="6">
        <v>21</v>
      </c>
      <c r="F95" s="6">
        <v>1</v>
      </c>
    </row>
    <row r="96" spans="2:6" s="12" customFormat="1" x14ac:dyDescent="0.25">
      <c r="B96" s="6" t="s">
        <v>9</v>
      </c>
      <c r="C96" s="6">
        <f>SUM(D96:F96)</f>
        <v>29</v>
      </c>
      <c r="D96" s="6">
        <v>9</v>
      </c>
      <c r="E96" s="6">
        <v>8</v>
      </c>
      <c r="F96" s="6">
        <v>12</v>
      </c>
    </row>
    <row r="97" spans="2:6" s="12" customFormat="1" x14ac:dyDescent="0.25">
      <c r="B97" s="6" t="s">
        <v>1</v>
      </c>
      <c r="C97" s="6">
        <f>SUM(D97:F97)</f>
        <v>6</v>
      </c>
      <c r="D97" s="12">
        <v>1</v>
      </c>
      <c r="E97" s="12">
        <v>4</v>
      </c>
      <c r="F97" s="12">
        <v>1</v>
      </c>
    </row>
    <row r="98" spans="2:6" s="12" customFormat="1" x14ac:dyDescent="0.25">
      <c r="B98" s="6" t="s">
        <v>2</v>
      </c>
      <c r="C98" s="6">
        <f t="shared" ref="C98:C102" si="13">SUM(D98:F98)</f>
        <v>7</v>
      </c>
      <c r="D98" s="12">
        <v>2</v>
      </c>
      <c r="E98" s="12">
        <v>3</v>
      </c>
      <c r="F98" s="12">
        <v>2</v>
      </c>
    </row>
    <row r="99" spans="2:6" s="12" customFormat="1" x14ac:dyDescent="0.25">
      <c r="B99" s="6" t="s">
        <v>3</v>
      </c>
      <c r="C99" s="6">
        <f t="shared" si="13"/>
        <v>18</v>
      </c>
      <c r="D99" s="12">
        <v>7</v>
      </c>
      <c r="E99" s="12">
        <v>10</v>
      </c>
      <c r="F99" s="12">
        <v>1</v>
      </c>
    </row>
    <row r="100" spans="2:6" s="12" customFormat="1" x14ac:dyDescent="0.25">
      <c r="B100" s="6" t="s">
        <v>4</v>
      </c>
      <c r="C100" s="6">
        <f t="shared" si="13"/>
        <v>16</v>
      </c>
      <c r="D100" s="12">
        <v>2</v>
      </c>
      <c r="E100" s="12">
        <v>7</v>
      </c>
      <c r="F100" s="12">
        <v>7</v>
      </c>
    </row>
    <row r="101" spans="2:6" s="12" customFormat="1" x14ac:dyDescent="0.25">
      <c r="B101" s="6" t="s">
        <v>5</v>
      </c>
      <c r="C101" s="6">
        <f t="shared" si="13"/>
        <v>6</v>
      </c>
      <c r="D101" s="12">
        <v>3</v>
      </c>
      <c r="E101" s="12">
        <v>2</v>
      </c>
      <c r="F101" s="12">
        <v>1</v>
      </c>
    </row>
    <row r="102" spans="2:6" s="12" customFormat="1" x14ac:dyDescent="0.25">
      <c r="B102" s="11" t="s">
        <v>6</v>
      </c>
      <c r="C102" s="11">
        <f t="shared" si="13"/>
        <v>6</v>
      </c>
      <c r="D102" s="13">
        <v>2</v>
      </c>
      <c r="E102" s="13">
        <v>3</v>
      </c>
      <c r="F102" s="13">
        <v>1</v>
      </c>
    </row>
    <row r="103" spans="2:6" s="12" customFormat="1" x14ac:dyDescent="0.25">
      <c r="B103" s="6" t="s">
        <v>7</v>
      </c>
    </row>
    <row r="107" spans="2:6" s="12" customFormat="1" x14ac:dyDescent="0.25">
      <c r="B107" s="6" t="s">
        <v>70</v>
      </c>
    </row>
    <row r="108" spans="2:6" s="12" customFormat="1" x14ac:dyDescent="0.25">
      <c r="B108" s="6" t="s">
        <v>82</v>
      </c>
      <c r="C108" s="6"/>
      <c r="D108" s="6"/>
      <c r="E108" s="6"/>
      <c r="F108" s="6"/>
    </row>
    <row r="109" spans="2:6" s="12" customFormat="1" x14ac:dyDescent="0.25">
      <c r="B109" s="6"/>
      <c r="C109" s="6"/>
      <c r="D109" s="6"/>
      <c r="E109" s="6"/>
      <c r="F109" s="6"/>
    </row>
    <row r="110" spans="2:6" s="12" customFormat="1" x14ac:dyDescent="0.25">
      <c r="B110" s="14"/>
      <c r="C110" s="14" t="s">
        <v>0</v>
      </c>
      <c r="D110" s="14" t="s">
        <v>19</v>
      </c>
      <c r="E110" s="14" t="s">
        <v>20</v>
      </c>
      <c r="F110" s="14" t="s">
        <v>18</v>
      </c>
    </row>
    <row r="112" spans="2:6" s="12" customFormat="1" x14ac:dyDescent="0.25">
      <c r="B112" s="6" t="s">
        <v>0</v>
      </c>
      <c r="C112" s="6">
        <f>C113+C114</f>
        <v>56</v>
      </c>
      <c r="D112" s="6">
        <f t="shared" ref="D112:F112" si="14">D113+D114</f>
        <v>17</v>
      </c>
      <c r="E112" s="6">
        <f t="shared" si="14"/>
        <v>28</v>
      </c>
      <c r="F112" s="6">
        <f t="shared" si="14"/>
        <v>11</v>
      </c>
    </row>
    <row r="113" spans="2:6" s="12" customFormat="1" x14ac:dyDescent="0.25">
      <c r="B113" s="6" t="s">
        <v>8</v>
      </c>
      <c r="C113" s="6">
        <f>SUM(D113:F113)</f>
        <v>30</v>
      </c>
      <c r="D113" s="6">
        <v>8</v>
      </c>
      <c r="E113" s="6">
        <v>21</v>
      </c>
      <c r="F113" s="6">
        <v>1</v>
      </c>
    </row>
    <row r="114" spans="2:6" s="12" customFormat="1" x14ac:dyDescent="0.25">
      <c r="B114" s="6" t="s">
        <v>9</v>
      </c>
      <c r="C114" s="6">
        <f>SUM(D114:F114)</f>
        <v>26</v>
      </c>
      <c r="D114" s="6">
        <v>9</v>
      </c>
      <c r="E114" s="6">
        <v>7</v>
      </c>
      <c r="F114" s="6">
        <v>10</v>
      </c>
    </row>
    <row r="115" spans="2:6" s="12" customFormat="1" x14ac:dyDescent="0.25">
      <c r="B115" s="6" t="s">
        <v>1</v>
      </c>
      <c r="C115" s="6">
        <f>SUM(D115:F115)</f>
        <v>6</v>
      </c>
      <c r="D115" s="12">
        <v>1</v>
      </c>
      <c r="E115" s="12">
        <v>4</v>
      </c>
      <c r="F115" s="12">
        <v>1</v>
      </c>
    </row>
    <row r="116" spans="2:6" s="12" customFormat="1" x14ac:dyDescent="0.25">
      <c r="B116" s="6" t="s">
        <v>2</v>
      </c>
      <c r="C116" s="6">
        <f t="shared" ref="C116:C120" si="15">SUM(D116:F116)</f>
        <v>7</v>
      </c>
      <c r="D116" s="12">
        <v>2</v>
      </c>
      <c r="E116" s="12">
        <v>3</v>
      </c>
      <c r="F116" s="12">
        <v>2</v>
      </c>
    </row>
    <row r="117" spans="2:6" s="12" customFormat="1" x14ac:dyDescent="0.25">
      <c r="B117" s="6" t="s">
        <v>3</v>
      </c>
      <c r="C117" s="6">
        <f t="shared" si="15"/>
        <v>18</v>
      </c>
      <c r="D117" s="12">
        <v>7</v>
      </c>
      <c r="E117" s="12">
        <v>10</v>
      </c>
      <c r="F117" s="12">
        <v>1</v>
      </c>
    </row>
    <row r="118" spans="2:6" s="12" customFormat="1" x14ac:dyDescent="0.25">
      <c r="B118" s="6" t="s">
        <v>4</v>
      </c>
      <c r="C118" s="6">
        <f t="shared" si="15"/>
        <v>15</v>
      </c>
      <c r="D118" s="12">
        <v>2</v>
      </c>
      <c r="E118" s="12">
        <v>7</v>
      </c>
      <c r="F118" s="12">
        <v>6</v>
      </c>
    </row>
    <row r="119" spans="2:6" s="12" customFormat="1" x14ac:dyDescent="0.25">
      <c r="B119" s="6" t="s">
        <v>5</v>
      </c>
      <c r="C119" s="6">
        <f t="shared" si="15"/>
        <v>5</v>
      </c>
      <c r="D119" s="12">
        <v>3</v>
      </c>
      <c r="E119" s="12">
        <v>2</v>
      </c>
      <c r="F119" s="12">
        <v>0</v>
      </c>
    </row>
    <row r="120" spans="2:6" s="12" customFormat="1" x14ac:dyDescent="0.25">
      <c r="B120" s="11" t="s">
        <v>6</v>
      </c>
      <c r="C120" s="11">
        <f t="shared" si="15"/>
        <v>5</v>
      </c>
      <c r="D120" s="13">
        <v>2</v>
      </c>
      <c r="E120" s="13">
        <v>2</v>
      </c>
      <c r="F120" s="13">
        <v>1</v>
      </c>
    </row>
    <row r="121" spans="2:6" s="12" customFormat="1" x14ac:dyDescent="0.25">
      <c r="B121" s="6" t="s">
        <v>7</v>
      </c>
    </row>
    <row r="123" spans="2:6" s="12" customFormat="1" x14ac:dyDescent="0.25">
      <c r="B123" s="6"/>
    </row>
    <row r="124" spans="2:6" s="12" customFormat="1" x14ac:dyDescent="0.25">
      <c r="B124" s="6" t="s">
        <v>70</v>
      </c>
    </row>
    <row r="125" spans="2:6" s="12" customFormat="1" x14ac:dyDescent="0.25">
      <c r="B125" s="6" t="s">
        <v>62</v>
      </c>
      <c r="C125" s="6"/>
      <c r="D125" s="6"/>
      <c r="E125" s="6"/>
      <c r="F125" s="6"/>
    </row>
    <row r="126" spans="2:6" s="12" customFormat="1" x14ac:dyDescent="0.25">
      <c r="B126" s="6"/>
      <c r="C126" s="6"/>
      <c r="D126" s="6"/>
      <c r="E126" s="6"/>
      <c r="F126" s="6"/>
    </row>
    <row r="127" spans="2:6" s="12" customFormat="1" x14ac:dyDescent="0.25">
      <c r="B127" s="14"/>
      <c r="C127" s="14" t="s">
        <v>0</v>
      </c>
      <c r="D127" s="14" t="s">
        <v>19</v>
      </c>
      <c r="E127" s="14" t="s">
        <v>20</v>
      </c>
      <c r="F127" s="14" t="s">
        <v>18</v>
      </c>
    </row>
    <row r="129" spans="2:6" s="12" customFormat="1" x14ac:dyDescent="0.25">
      <c r="B129" s="6" t="s">
        <v>0</v>
      </c>
      <c r="C129" s="6">
        <v>56</v>
      </c>
      <c r="D129" s="6">
        <v>17</v>
      </c>
      <c r="E129" s="6">
        <v>27</v>
      </c>
      <c r="F129" s="6">
        <v>12</v>
      </c>
    </row>
    <row r="130" spans="2:6" s="12" customFormat="1" x14ac:dyDescent="0.25">
      <c r="B130" s="6" t="s">
        <v>8</v>
      </c>
      <c r="C130" s="6">
        <v>30</v>
      </c>
      <c r="D130" s="6">
        <v>8</v>
      </c>
      <c r="E130" s="6">
        <v>21</v>
      </c>
      <c r="F130" s="6">
        <v>1</v>
      </c>
    </row>
    <row r="131" spans="2:6" s="12" customFormat="1" x14ac:dyDescent="0.25">
      <c r="B131" s="6" t="s">
        <v>9</v>
      </c>
      <c r="C131" s="6">
        <v>26</v>
      </c>
      <c r="D131" s="6">
        <v>9</v>
      </c>
      <c r="E131" s="6">
        <v>6</v>
      </c>
      <c r="F131" s="6">
        <v>11</v>
      </c>
    </row>
    <row r="132" spans="2:6" s="12" customFormat="1" x14ac:dyDescent="0.25">
      <c r="B132" s="6" t="s">
        <v>1</v>
      </c>
      <c r="C132" s="6">
        <v>6</v>
      </c>
      <c r="D132" s="12">
        <v>1</v>
      </c>
      <c r="E132" s="12">
        <v>4</v>
      </c>
      <c r="F132" s="12">
        <v>1</v>
      </c>
    </row>
    <row r="133" spans="2:6" s="12" customFormat="1" x14ac:dyDescent="0.25">
      <c r="B133" s="6" t="s">
        <v>2</v>
      </c>
      <c r="C133" s="6">
        <v>7</v>
      </c>
      <c r="D133" s="12">
        <v>2</v>
      </c>
      <c r="E133" s="12">
        <v>3</v>
      </c>
      <c r="F133" s="12">
        <v>2</v>
      </c>
    </row>
    <row r="134" spans="2:6" s="12" customFormat="1" x14ac:dyDescent="0.25">
      <c r="B134" s="6" t="s">
        <v>3</v>
      </c>
      <c r="C134" s="6">
        <v>18</v>
      </c>
      <c r="D134" s="12">
        <v>7</v>
      </c>
      <c r="E134" s="12">
        <v>9</v>
      </c>
      <c r="F134" s="12">
        <v>2</v>
      </c>
    </row>
    <row r="135" spans="2:6" s="12" customFormat="1" x14ac:dyDescent="0.25">
      <c r="B135" s="6" t="s">
        <v>4</v>
      </c>
      <c r="C135" s="6">
        <v>15</v>
      </c>
      <c r="D135" s="12">
        <v>2</v>
      </c>
      <c r="E135" s="12">
        <v>7</v>
      </c>
      <c r="F135" s="12">
        <v>6</v>
      </c>
    </row>
    <row r="136" spans="2:6" s="12" customFormat="1" x14ac:dyDescent="0.25">
      <c r="B136" s="6" t="s">
        <v>5</v>
      </c>
      <c r="C136" s="6">
        <v>5</v>
      </c>
      <c r="D136" s="12">
        <v>3</v>
      </c>
      <c r="E136" s="12">
        <v>2</v>
      </c>
      <c r="F136" s="12">
        <v>0</v>
      </c>
    </row>
    <row r="137" spans="2:6" s="12" customFormat="1" x14ac:dyDescent="0.25">
      <c r="B137" s="11" t="s">
        <v>6</v>
      </c>
      <c r="C137" s="11">
        <v>5</v>
      </c>
      <c r="D137" s="13">
        <v>2</v>
      </c>
      <c r="E137" s="13">
        <v>2</v>
      </c>
      <c r="F137" s="13">
        <v>1</v>
      </c>
    </row>
    <row r="138" spans="2:6" s="12" customFormat="1" x14ac:dyDescent="0.25">
      <c r="B138" s="6" t="s">
        <v>7</v>
      </c>
    </row>
    <row r="141" spans="2:6" s="12" customFormat="1" x14ac:dyDescent="0.25">
      <c r="B141" s="6" t="s">
        <v>71</v>
      </c>
    </row>
    <row r="142" spans="2:6" s="12" customFormat="1" x14ac:dyDescent="0.25">
      <c r="B142" s="6" t="s">
        <v>61</v>
      </c>
      <c r="C142" s="6"/>
      <c r="D142" s="6"/>
      <c r="E142" s="6"/>
      <c r="F142" s="6"/>
    </row>
    <row r="143" spans="2:6" s="12" customFormat="1" x14ac:dyDescent="0.25">
      <c r="B143" s="6"/>
      <c r="C143" s="6"/>
      <c r="D143" s="6"/>
      <c r="E143" s="6"/>
      <c r="F143" s="6"/>
    </row>
    <row r="144" spans="2:6" s="12" customFormat="1" x14ac:dyDescent="0.25">
      <c r="B144" s="14"/>
      <c r="C144" s="14" t="s">
        <v>0</v>
      </c>
      <c r="D144" s="14" t="s">
        <v>19</v>
      </c>
      <c r="E144" s="14" t="s">
        <v>20</v>
      </c>
      <c r="F144" s="14" t="s">
        <v>18</v>
      </c>
    </row>
    <row r="146" spans="2:6" s="12" customFormat="1" ht="12.75" customHeight="1" x14ac:dyDescent="0.25">
      <c r="B146" s="6" t="s">
        <v>0</v>
      </c>
      <c r="C146" s="6">
        <v>53</v>
      </c>
      <c r="D146" s="6">
        <v>17</v>
      </c>
      <c r="E146" s="6">
        <v>27</v>
      </c>
      <c r="F146" s="6">
        <v>9</v>
      </c>
    </row>
    <row r="147" spans="2:6" s="12" customFormat="1" x14ac:dyDescent="0.25">
      <c r="B147" s="6" t="s">
        <v>8</v>
      </c>
      <c r="C147" s="6">
        <v>30</v>
      </c>
      <c r="D147" s="6">
        <v>8</v>
      </c>
      <c r="E147" s="6">
        <v>21</v>
      </c>
      <c r="F147" s="6">
        <v>1</v>
      </c>
    </row>
    <row r="148" spans="2:6" s="12" customFormat="1" x14ac:dyDescent="0.25">
      <c r="B148" s="6" t="s">
        <v>9</v>
      </c>
      <c r="C148" s="6">
        <v>23</v>
      </c>
      <c r="D148" s="6">
        <v>9</v>
      </c>
      <c r="E148" s="6">
        <v>6</v>
      </c>
      <c r="F148" s="6">
        <v>8</v>
      </c>
    </row>
    <row r="149" spans="2:6" s="12" customFormat="1" x14ac:dyDescent="0.25">
      <c r="B149" s="6" t="s">
        <v>1</v>
      </c>
      <c r="C149" s="6">
        <v>6</v>
      </c>
      <c r="D149" s="12">
        <v>1</v>
      </c>
      <c r="E149" s="12">
        <v>4</v>
      </c>
      <c r="F149" s="12">
        <v>1</v>
      </c>
    </row>
    <row r="150" spans="2:6" s="12" customFormat="1" x14ac:dyDescent="0.25">
      <c r="B150" s="6" t="s">
        <v>2</v>
      </c>
      <c r="C150" s="6">
        <v>6</v>
      </c>
      <c r="D150" s="12">
        <v>2</v>
      </c>
      <c r="E150" s="12">
        <v>3</v>
      </c>
      <c r="F150" s="12">
        <v>1</v>
      </c>
    </row>
    <row r="151" spans="2:6" s="12" customFormat="1" x14ac:dyDescent="0.25">
      <c r="B151" s="6" t="s">
        <v>3</v>
      </c>
      <c r="C151" s="6">
        <v>18</v>
      </c>
      <c r="D151" s="12">
        <v>7</v>
      </c>
      <c r="E151" s="12">
        <v>9</v>
      </c>
      <c r="F151" s="12">
        <v>2</v>
      </c>
    </row>
    <row r="152" spans="2:6" s="12" customFormat="1" x14ac:dyDescent="0.25">
      <c r="B152" s="6" t="s">
        <v>4</v>
      </c>
      <c r="C152" s="6">
        <v>13</v>
      </c>
      <c r="D152" s="12">
        <v>2</v>
      </c>
      <c r="E152" s="12">
        <v>7</v>
      </c>
      <c r="F152" s="12">
        <v>4</v>
      </c>
    </row>
    <row r="153" spans="2:6" s="12" customFormat="1" x14ac:dyDescent="0.25">
      <c r="B153" s="6" t="s">
        <v>5</v>
      </c>
      <c r="C153" s="6">
        <v>5</v>
      </c>
      <c r="D153" s="12">
        <v>3</v>
      </c>
      <c r="E153" s="12">
        <v>2</v>
      </c>
      <c r="F153" s="12">
        <v>0</v>
      </c>
    </row>
    <row r="154" spans="2:6" s="12" customFormat="1" x14ac:dyDescent="0.25">
      <c r="B154" s="11" t="s">
        <v>6</v>
      </c>
      <c r="C154" s="11">
        <v>5</v>
      </c>
      <c r="D154" s="13">
        <v>2</v>
      </c>
      <c r="E154" s="13">
        <v>2</v>
      </c>
      <c r="F154" s="13">
        <v>1</v>
      </c>
    </row>
    <row r="155" spans="2:6" s="12" customFormat="1" x14ac:dyDescent="0.25">
      <c r="B155" s="6" t="s">
        <v>7</v>
      </c>
    </row>
    <row r="157" spans="2:6" s="12" customFormat="1" x14ac:dyDescent="0.25">
      <c r="B157" s="6" t="s">
        <v>72</v>
      </c>
    </row>
    <row r="158" spans="2:6" s="12" customFormat="1" x14ac:dyDescent="0.25">
      <c r="B158" s="6" t="s">
        <v>55</v>
      </c>
      <c r="C158" s="6"/>
      <c r="D158" s="6"/>
      <c r="E158" s="6"/>
      <c r="F158" s="6"/>
    </row>
    <row r="159" spans="2:6" s="12" customFormat="1" x14ac:dyDescent="0.25">
      <c r="B159" s="6"/>
      <c r="C159" s="6"/>
      <c r="D159" s="6"/>
      <c r="E159" s="6"/>
      <c r="F159" s="6"/>
    </row>
    <row r="160" spans="2:6" s="12" customFormat="1" x14ac:dyDescent="0.25">
      <c r="B160" s="14"/>
      <c r="C160" s="14" t="s">
        <v>0</v>
      </c>
      <c r="D160" s="14" t="s">
        <v>19</v>
      </c>
      <c r="E160" s="14" t="s">
        <v>20</v>
      </c>
      <c r="F160" s="14" t="s">
        <v>18</v>
      </c>
    </row>
    <row r="162" spans="2:6" s="12" customFormat="1" x14ac:dyDescent="0.25">
      <c r="B162" s="6" t="s">
        <v>0</v>
      </c>
      <c r="C162" s="6">
        <f>SUM(C165:C170)</f>
        <v>52</v>
      </c>
      <c r="D162" s="6">
        <f>SUM(D165:D170)</f>
        <v>17</v>
      </c>
      <c r="E162" s="6">
        <f>SUM(E165:E170)</f>
        <v>26</v>
      </c>
      <c r="F162" s="6">
        <f>SUM(F165:F170)</f>
        <v>9</v>
      </c>
    </row>
    <row r="163" spans="2:6" s="12" customFormat="1" x14ac:dyDescent="0.25">
      <c r="B163" s="6" t="s">
        <v>8</v>
      </c>
      <c r="C163" s="6">
        <f t="shared" ref="C163:C170" si="16">SUM(D163:F163)</f>
        <v>29</v>
      </c>
      <c r="D163" s="6">
        <v>8</v>
      </c>
      <c r="E163" s="6">
        <v>20</v>
      </c>
      <c r="F163" s="6">
        <v>1</v>
      </c>
    </row>
    <row r="164" spans="2:6" s="12" customFormat="1" x14ac:dyDescent="0.25">
      <c r="B164" s="6" t="s">
        <v>9</v>
      </c>
      <c r="C164" s="6">
        <f t="shared" si="16"/>
        <v>23</v>
      </c>
      <c r="D164" s="6">
        <v>9</v>
      </c>
      <c r="E164" s="6">
        <v>6</v>
      </c>
      <c r="F164" s="6">
        <v>8</v>
      </c>
    </row>
    <row r="165" spans="2:6" s="12" customFormat="1" x14ac:dyDescent="0.25">
      <c r="B165" s="6" t="s">
        <v>1</v>
      </c>
      <c r="C165" s="6">
        <f t="shared" si="16"/>
        <v>6</v>
      </c>
      <c r="D165" s="12">
        <v>1</v>
      </c>
      <c r="E165" s="12">
        <v>4</v>
      </c>
      <c r="F165" s="12">
        <v>1</v>
      </c>
    </row>
    <row r="166" spans="2:6" s="12" customFormat="1" x14ac:dyDescent="0.25">
      <c r="B166" s="6" t="s">
        <v>2</v>
      </c>
      <c r="C166" s="6">
        <f t="shared" si="16"/>
        <v>6</v>
      </c>
      <c r="D166" s="12">
        <v>2</v>
      </c>
      <c r="E166" s="12">
        <v>3</v>
      </c>
      <c r="F166" s="12">
        <v>1</v>
      </c>
    </row>
    <row r="167" spans="2:6" s="12" customFormat="1" x14ac:dyDescent="0.25">
      <c r="B167" s="6" t="s">
        <v>3</v>
      </c>
      <c r="C167" s="6">
        <f t="shared" si="16"/>
        <v>18</v>
      </c>
      <c r="D167" s="12">
        <v>7</v>
      </c>
      <c r="E167" s="12">
        <v>9</v>
      </c>
      <c r="F167" s="12">
        <v>2</v>
      </c>
    </row>
    <row r="168" spans="2:6" s="12" customFormat="1" x14ac:dyDescent="0.25">
      <c r="B168" s="6" t="s">
        <v>4</v>
      </c>
      <c r="C168" s="6">
        <f t="shared" si="16"/>
        <v>12</v>
      </c>
      <c r="D168" s="12">
        <v>2</v>
      </c>
      <c r="E168" s="12">
        <v>6</v>
      </c>
      <c r="F168" s="12">
        <v>4</v>
      </c>
    </row>
    <row r="169" spans="2:6" s="12" customFormat="1" x14ac:dyDescent="0.25">
      <c r="B169" s="6" t="s">
        <v>5</v>
      </c>
      <c r="C169" s="6">
        <f t="shared" si="16"/>
        <v>5</v>
      </c>
      <c r="D169" s="12">
        <v>3</v>
      </c>
      <c r="E169" s="12">
        <v>2</v>
      </c>
      <c r="F169" s="12">
        <v>0</v>
      </c>
    </row>
    <row r="170" spans="2:6" s="12" customFormat="1" x14ac:dyDescent="0.25">
      <c r="B170" s="11" t="s">
        <v>6</v>
      </c>
      <c r="C170" s="11">
        <f t="shared" si="16"/>
        <v>5</v>
      </c>
      <c r="D170" s="13">
        <v>2</v>
      </c>
      <c r="E170" s="13">
        <v>2</v>
      </c>
      <c r="F170" s="13">
        <v>1</v>
      </c>
    </row>
    <row r="171" spans="2:6" s="12" customFormat="1" x14ac:dyDescent="0.25">
      <c r="B171" s="6" t="s">
        <v>7</v>
      </c>
    </row>
  </sheetData>
  <mergeCells count="1">
    <mergeCell ref="B2:E2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D42:F42 D6:F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G276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5.44140625" style="12" customWidth="1"/>
    <col min="2" max="2" width="16.5546875" style="12" customWidth="1"/>
    <col min="3" max="3" width="10.33203125" style="12" bestFit="1" customWidth="1"/>
    <col min="4" max="4" width="13.33203125" style="12" customWidth="1"/>
    <col min="5" max="5" width="12.88671875" style="12" customWidth="1"/>
    <col min="6" max="6" width="10" style="12" customWidth="1"/>
    <col min="7" max="7" width="7.5546875" style="12" customWidth="1"/>
    <col min="8" max="16384" width="9.109375" style="12"/>
  </cols>
  <sheetData>
    <row r="1" spans="2:6" s="12" customFormat="1" x14ac:dyDescent="0.25"/>
    <row r="2" spans="2:6" s="12" customFormat="1" x14ac:dyDescent="0.25">
      <c r="B2" s="6" t="s">
        <v>44</v>
      </c>
    </row>
    <row r="3" spans="2:6" s="12" customFormat="1" x14ac:dyDescent="0.25">
      <c r="B3" s="7" t="s">
        <v>115</v>
      </c>
      <c r="C3" s="7"/>
      <c r="D3" s="7"/>
      <c r="E3" s="7"/>
    </row>
    <row r="5" spans="2:6" s="12" customFormat="1" x14ac:dyDescent="0.25">
      <c r="B5" s="14"/>
      <c r="C5" s="14" t="s">
        <v>0</v>
      </c>
      <c r="D5" s="14" t="s">
        <v>19</v>
      </c>
      <c r="E5" s="14" t="s">
        <v>20</v>
      </c>
      <c r="F5" s="14" t="s">
        <v>18</v>
      </c>
    </row>
    <row r="7" spans="2:6" s="12" customFormat="1" x14ac:dyDescent="0.25">
      <c r="B7" s="6" t="s">
        <v>0</v>
      </c>
      <c r="C7" s="3">
        <f>SUM(C10:C15)</f>
        <v>21838</v>
      </c>
      <c r="D7" s="3">
        <f t="shared" ref="D7:F7" si="0">SUM(D10:D15)</f>
        <v>8247</v>
      </c>
      <c r="E7" s="3">
        <f t="shared" si="0"/>
        <v>12764</v>
      </c>
      <c r="F7" s="3">
        <f t="shared" si="0"/>
        <v>827</v>
      </c>
    </row>
    <row r="8" spans="2:6" s="12" customFormat="1" x14ac:dyDescent="0.25">
      <c r="B8" s="6" t="s">
        <v>8</v>
      </c>
      <c r="C8" s="1">
        <f>SUM(D8:F8)</f>
        <v>15462</v>
      </c>
      <c r="D8" s="3">
        <v>3854</v>
      </c>
      <c r="E8" s="3">
        <v>11404</v>
      </c>
      <c r="F8" s="3">
        <v>204</v>
      </c>
    </row>
    <row r="9" spans="2:6" s="12" customFormat="1" x14ac:dyDescent="0.25">
      <c r="B9" s="6" t="s">
        <v>9</v>
      </c>
      <c r="C9" s="1">
        <f t="shared" ref="C9:C15" si="1">SUM(D9:F9)</f>
        <v>6376</v>
      </c>
      <c r="D9" s="3">
        <v>4393</v>
      </c>
      <c r="E9" s="3">
        <v>1360</v>
      </c>
      <c r="F9" s="3">
        <v>623</v>
      </c>
    </row>
    <row r="10" spans="2:6" s="12" customFormat="1" x14ac:dyDescent="0.25">
      <c r="B10" s="6" t="s">
        <v>1</v>
      </c>
      <c r="C10" s="1">
        <f t="shared" si="1"/>
        <v>2390</v>
      </c>
      <c r="D10" s="18">
        <v>757</v>
      </c>
      <c r="E10" s="18">
        <v>1558</v>
      </c>
      <c r="F10" s="18">
        <v>75</v>
      </c>
    </row>
    <row r="11" spans="2:6" s="12" customFormat="1" x14ac:dyDescent="0.25">
      <c r="B11" s="6" t="s">
        <v>2</v>
      </c>
      <c r="C11" s="1">
        <f t="shared" si="1"/>
        <v>2409</v>
      </c>
      <c r="D11" s="18">
        <v>1094</v>
      </c>
      <c r="E11" s="18">
        <v>1282</v>
      </c>
      <c r="F11" s="18">
        <v>33</v>
      </c>
    </row>
    <row r="12" spans="2:6" s="12" customFormat="1" x14ac:dyDescent="0.25">
      <c r="B12" s="6" t="s">
        <v>3</v>
      </c>
      <c r="C12" s="1">
        <f t="shared" si="1"/>
        <v>6957</v>
      </c>
      <c r="D12" s="18">
        <v>2151</v>
      </c>
      <c r="E12" s="18">
        <v>4602</v>
      </c>
      <c r="F12" s="18">
        <v>204</v>
      </c>
    </row>
    <row r="13" spans="2:6" s="12" customFormat="1" x14ac:dyDescent="0.25">
      <c r="B13" s="6" t="s">
        <v>4</v>
      </c>
      <c r="C13" s="1">
        <f t="shared" si="1"/>
        <v>5208</v>
      </c>
      <c r="D13" s="18">
        <v>1444</v>
      </c>
      <c r="E13" s="18">
        <v>3291</v>
      </c>
      <c r="F13" s="18">
        <v>473</v>
      </c>
    </row>
    <row r="14" spans="2:6" s="12" customFormat="1" x14ac:dyDescent="0.25">
      <c r="B14" s="6" t="s">
        <v>5</v>
      </c>
      <c r="C14" s="1">
        <f t="shared" si="1"/>
        <v>2799</v>
      </c>
      <c r="D14" s="18">
        <v>1549</v>
      </c>
      <c r="E14" s="18">
        <v>1245</v>
      </c>
      <c r="F14" s="41">
        <v>5</v>
      </c>
    </row>
    <row r="15" spans="2:6" s="12" customFormat="1" x14ac:dyDescent="0.25">
      <c r="B15" s="11" t="s">
        <v>6</v>
      </c>
      <c r="C15" s="2">
        <f t="shared" si="1"/>
        <v>2075</v>
      </c>
      <c r="D15" s="5">
        <v>1252</v>
      </c>
      <c r="E15" s="5">
        <v>786</v>
      </c>
      <c r="F15" s="5">
        <v>37</v>
      </c>
    </row>
    <row r="16" spans="2:6" s="12" customFormat="1" x14ac:dyDescent="0.25">
      <c r="B16" s="6" t="s">
        <v>7</v>
      </c>
    </row>
    <row r="18" spans="2:6" s="12" customFormat="1" x14ac:dyDescent="0.25">
      <c r="B18" s="6" t="s">
        <v>44</v>
      </c>
    </row>
    <row r="19" spans="2:6" s="12" customFormat="1" x14ac:dyDescent="0.25">
      <c r="B19" s="6" t="s">
        <v>110</v>
      </c>
    </row>
    <row r="21" spans="2:6" s="12" customFormat="1" x14ac:dyDescent="0.25">
      <c r="B21" s="14"/>
      <c r="C21" s="14" t="s">
        <v>0</v>
      </c>
      <c r="D21" s="14" t="s">
        <v>19</v>
      </c>
      <c r="E21" s="14" t="s">
        <v>20</v>
      </c>
      <c r="F21" s="14" t="s">
        <v>18</v>
      </c>
    </row>
    <row r="23" spans="2:6" s="12" customFormat="1" x14ac:dyDescent="0.25">
      <c r="B23" s="6" t="s">
        <v>0</v>
      </c>
      <c r="C23" s="3">
        <f>SUM(C26:C31)</f>
        <v>22760</v>
      </c>
      <c r="D23" s="3">
        <f t="shared" ref="D23:F23" si="2">SUM(D26:D31)</f>
        <v>8463</v>
      </c>
      <c r="E23" s="3">
        <f t="shared" si="2"/>
        <v>13459</v>
      </c>
      <c r="F23" s="3">
        <f t="shared" si="2"/>
        <v>838</v>
      </c>
    </row>
    <row r="24" spans="2:6" s="12" customFormat="1" x14ac:dyDescent="0.25">
      <c r="B24" s="6" t="s">
        <v>8</v>
      </c>
      <c r="C24" s="1">
        <f>SUM(D24:F24)</f>
        <v>16068</v>
      </c>
      <c r="D24" s="3">
        <v>3880</v>
      </c>
      <c r="E24" s="3">
        <v>11974</v>
      </c>
      <c r="F24" s="3">
        <v>214</v>
      </c>
    </row>
    <row r="25" spans="2:6" s="12" customFormat="1" x14ac:dyDescent="0.25">
      <c r="B25" s="6" t="s">
        <v>9</v>
      </c>
      <c r="C25" s="1">
        <f t="shared" ref="C25:C31" si="3">SUM(D25:F25)</f>
        <v>6692</v>
      </c>
      <c r="D25" s="3">
        <v>4583</v>
      </c>
      <c r="E25" s="3">
        <v>1485</v>
      </c>
      <c r="F25" s="3">
        <v>624</v>
      </c>
    </row>
    <row r="26" spans="2:6" s="12" customFormat="1" x14ac:dyDescent="0.25">
      <c r="B26" s="6" t="s">
        <v>1</v>
      </c>
      <c r="C26" s="1">
        <f t="shared" si="3"/>
        <v>2540</v>
      </c>
      <c r="D26" s="18">
        <v>804</v>
      </c>
      <c r="E26" s="18">
        <v>1646</v>
      </c>
      <c r="F26" s="18">
        <v>90</v>
      </c>
    </row>
    <row r="27" spans="2:6" s="12" customFormat="1" x14ac:dyDescent="0.25">
      <c r="B27" s="6" t="s">
        <v>2</v>
      </c>
      <c r="C27" s="1">
        <f t="shared" si="3"/>
        <v>2496</v>
      </c>
      <c r="D27" s="18">
        <v>1139</v>
      </c>
      <c r="E27" s="18">
        <v>1321</v>
      </c>
      <c r="F27" s="18">
        <v>36</v>
      </c>
    </row>
    <row r="28" spans="2:6" s="12" customFormat="1" x14ac:dyDescent="0.25">
      <c r="B28" s="6" t="s">
        <v>3</v>
      </c>
      <c r="C28" s="1">
        <f t="shared" si="3"/>
        <v>7203</v>
      </c>
      <c r="D28" s="18">
        <v>2176</v>
      </c>
      <c r="E28" s="18">
        <v>4822</v>
      </c>
      <c r="F28" s="18">
        <v>205</v>
      </c>
    </row>
    <row r="29" spans="2:6" s="12" customFormat="1" x14ac:dyDescent="0.25">
      <c r="B29" s="6" t="s">
        <v>4</v>
      </c>
      <c r="C29" s="1">
        <f t="shared" si="3"/>
        <v>5369</v>
      </c>
      <c r="D29" s="18">
        <v>1438</v>
      </c>
      <c r="E29" s="18">
        <v>3463</v>
      </c>
      <c r="F29" s="18">
        <v>468</v>
      </c>
    </row>
    <row r="30" spans="2:6" s="12" customFormat="1" x14ac:dyDescent="0.25">
      <c r="B30" s="6" t="s">
        <v>5</v>
      </c>
      <c r="C30" s="1">
        <f t="shared" si="3"/>
        <v>2972</v>
      </c>
      <c r="D30" s="18">
        <v>1579</v>
      </c>
      <c r="E30" s="18">
        <v>1390</v>
      </c>
      <c r="F30" s="41">
        <v>3</v>
      </c>
    </row>
    <row r="31" spans="2:6" s="12" customFormat="1" x14ac:dyDescent="0.25">
      <c r="B31" s="11" t="s">
        <v>6</v>
      </c>
      <c r="C31" s="2">
        <f t="shared" si="3"/>
        <v>2180</v>
      </c>
      <c r="D31" s="5">
        <v>1327</v>
      </c>
      <c r="E31" s="5">
        <v>817</v>
      </c>
      <c r="F31" s="5">
        <v>36</v>
      </c>
    </row>
    <row r="32" spans="2:6" s="12" customFormat="1" x14ac:dyDescent="0.25">
      <c r="B32" s="6" t="s">
        <v>7</v>
      </c>
    </row>
    <row r="35" spans="2:6" s="12" customFormat="1" x14ac:dyDescent="0.25">
      <c r="B35" s="6" t="s">
        <v>44</v>
      </c>
    </row>
    <row r="36" spans="2:6" s="12" customFormat="1" x14ac:dyDescent="0.25">
      <c r="B36" s="6" t="s">
        <v>105</v>
      </c>
    </row>
    <row r="38" spans="2:6" s="12" customFormat="1" x14ac:dyDescent="0.25">
      <c r="B38" s="14"/>
      <c r="C38" s="14" t="s">
        <v>0</v>
      </c>
      <c r="D38" s="14" t="s">
        <v>19</v>
      </c>
      <c r="E38" s="14" t="s">
        <v>20</v>
      </c>
      <c r="F38" s="14" t="s">
        <v>18</v>
      </c>
    </row>
    <row r="40" spans="2:6" s="12" customFormat="1" x14ac:dyDescent="0.25">
      <c r="B40" s="6" t="s">
        <v>0</v>
      </c>
      <c r="C40" s="3">
        <f>SUM(C43:C48)</f>
        <v>22280</v>
      </c>
      <c r="D40" s="3">
        <f t="shared" ref="D40:F40" si="4">SUM(D43:D48)</f>
        <v>8324</v>
      </c>
      <c r="E40" s="3">
        <f t="shared" si="4"/>
        <v>13128</v>
      </c>
      <c r="F40" s="3">
        <f t="shared" si="4"/>
        <v>828</v>
      </c>
    </row>
    <row r="41" spans="2:6" s="12" customFormat="1" x14ac:dyDescent="0.25">
      <c r="B41" s="6" t="s">
        <v>8</v>
      </c>
      <c r="C41" s="3">
        <f>SUM(D41:F41)</f>
        <v>15770</v>
      </c>
      <c r="D41" s="3">
        <v>3826</v>
      </c>
      <c r="E41" s="3">
        <v>11740</v>
      </c>
      <c r="F41" s="3">
        <v>204</v>
      </c>
    </row>
    <row r="42" spans="2:6" s="12" customFormat="1" x14ac:dyDescent="0.25">
      <c r="B42" s="6" t="s">
        <v>9</v>
      </c>
      <c r="C42" s="3">
        <f>SUM(D42:F42)</f>
        <v>6510</v>
      </c>
      <c r="D42" s="3">
        <v>4498</v>
      </c>
      <c r="E42" s="3">
        <v>1388</v>
      </c>
      <c r="F42" s="3">
        <v>624</v>
      </c>
    </row>
    <row r="43" spans="2:6" s="12" customFormat="1" x14ac:dyDescent="0.25">
      <c r="B43" s="6" t="s">
        <v>1</v>
      </c>
      <c r="C43" s="3">
        <f t="shared" ref="C43:C48" si="5">SUM(D43:F43)</f>
        <v>2433</v>
      </c>
      <c r="D43" s="18">
        <v>786</v>
      </c>
      <c r="E43" s="18">
        <v>1553</v>
      </c>
      <c r="F43" s="18">
        <v>94</v>
      </c>
    </row>
    <row r="44" spans="2:6" s="12" customFormat="1" x14ac:dyDescent="0.25">
      <c r="B44" s="6" t="s">
        <v>2</v>
      </c>
      <c r="C44" s="3">
        <f t="shared" si="5"/>
        <v>2466</v>
      </c>
      <c r="D44" s="18">
        <v>1119</v>
      </c>
      <c r="E44" s="18">
        <v>1302</v>
      </c>
      <c r="F44" s="18">
        <v>45</v>
      </c>
    </row>
    <row r="45" spans="2:6" s="12" customFormat="1" x14ac:dyDescent="0.25">
      <c r="B45" s="6" t="s">
        <v>3</v>
      </c>
      <c r="C45" s="3">
        <f t="shared" si="5"/>
        <v>6991</v>
      </c>
      <c r="D45" s="18">
        <v>2154</v>
      </c>
      <c r="E45" s="18">
        <v>4633</v>
      </c>
      <c r="F45" s="18">
        <v>204</v>
      </c>
    </row>
    <row r="46" spans="2:6" s="12" customFormat="1" x14ac:dyDescent="0.25">
      <c r="B46" s="6" t="s">
        <v>4</v>
      </c>
      <c r="C46" s="3">
        <f t="shared" si="5"/>
        <v>5380</v>
      </c>
      <c r="D46" s="18">
        <v>1411</v>
      </c>
      <c r="E46" s="18">
        <v>3524</v>
      </c>
      <c r="F46" s="18">
        <v>445</v>
      </c>
    </row>
    <row r="47" spans="2:6" s="12" customFormat="1" x14ac:dyDescent="0.25">
      <c r="B47" s="6" t="s">
        <v>5</v>
      </c>
      <c r="C47" s="3">
        <f t="shared" si="5"/>
        <v>2854</v>
      </c>
      <c r="D47" s="18">
        <v>1528</v>
      </c>
      <c r="E47" s="18">
        <v>1324</v>
      </c>
      <c r="F47" s="41">
        <v>2</v>
      </c>
    </row>
    <row r="48" spans="2:6" s="12" customFormat="1" x14ac:dyDescent="0.25">
      <c r="B48" s="11" t="s">
        <v>6</v>
      </c>
      <c r="C48" s="2">
        <f t="shared" si="5"/>
        <v>2156</v>
      </c>
      <c r="D48" s="5">
        <v>1326</v>
      </c>
      <c r="E48" s="5">
        <v>792</v>
      </c>
      <c r="F48" s="5">
        <v>38</v>
      </c>
    </row>
    <row r="49" spans="2:6" s="12" customFormat="1" x14ac:dyDescent="0.25">
      <c r="B49" s="6" t="s">
        <v>7</v>
      </c>
    </row>
    <row r="50" spans="2:6" s="12" customFormat="1" x14ac:dyDescent="0.25">
      <c r="B50" s="6"/>
    </row>
    <row r="52" spans="2:6" s="12" customFormat="1" x14ac:dyDescent="0.25">
      <c r="B52" s="6" t="s">
        <v>44</v>
      </c>
    </row>
    <row r="53" spans="2:6" s="12" customFormat="1" x14ac:dyDescent="0.25">
      <c r="B53" s="6" t="s">
        <v>100</v>
      </c>
    </row>
    <row r="55" spans="2:6" s="12" customFormat="1" x14ac:dyDescent="0.25">
      <c r="B55" s="14"/>
      <c r="C55" s="14" t="s">
        <v>0</v>
      </c>
      <c r="D55" s="14" t="s">
        <v>19</v>
      </c>
      <c r="E55" s="14" t="s">
        <v>20</v>
      </c>
      <c r="F55" s="14" t="s">
        <v>18</v>
      </c>
    </row>
    <row r="57" spans="2:6" s="12" customFormat="1" x14ac:dyDescent="0.25">
      <c r="B57" s="6" t="s">
        <v>0</v>
      </c>
      <c r="C57" s="3">
        <f>SUM(C60:C65)</f>
        <v>22313</v>
      </c>
      <c r="D57" s="3">
        <f t="shared" ref="D57:F57" si="6">SUM(D60:D65)</f>
        <v>8648</v>
      </c>
      <c r="E57" s="3">
        <f t="shared" si="6"/>
        <v>12856</v>
      </c>
      <c r="F57" s="3">
        <f t="shared" si="6"/>
        <v>809</v>
      </c>
    </row>
    <row r="58" spans="2:6" s="12" customFormat="1" x14ac:dyDescent="0.25">
      <c r="B58" s="6" t="s">
        <v>8</v>
      </c>
      <c r="C58" s="3">
        <f t="shared" ref="C58:C59" si="7">SUM(D58:F58)</f>
        <v>15761</v>
      </c>
      <c r="D58" s="3">
        <v>4030</v>
      </c>
      <c r="E58" s="3">
        <v>11544</v>
      </c>
      <c r="F58" s="3">
        <v>187</v>
      </c>
    </row>
    <row r="59" spans="2:6" s="12" customFormat="1" x14ac:dyDescent="0.25">
      <c r="B59" s="6" t="s">
        <v>9</v>
      </c>
      <c r="C59" s="3">
        <f t="shared" si="7"/>
        <v>6552</v>
      </c>
      <c r="D59" s="3">
        <v>4618</v>
      </c>
      <c r="E59" s="3">
        <v>1312</v>
      </c>
      <c r="F59" s="3">
        <v>622</v>
      </c>
    </row>
    <row r="60" spans="2:6" s="12" customFormat="1" x14ac:dyDescent="0.25">
      <c r="B60" s="6" t="s">
        <v>1</v>
      </c>
      <c r="C60" s="3">
        <f>SUM(D60:F60)</f>
        <v>2417</v>
      </c>
      <c r="D60" s="18">
        <v>791</v>
      </c>
      <c r="E60" s="18">
        <v>1522</v>
      </c>
      <c r="F60" s="18">
        <v>104</v>
      </c>
    </row>
    <row r="61" spans="2:6" s="12" customFormat="1" x14ac:dyDescent="0.25">
      <c r="B61" s="6" t="s">
        <v>2</v>
      </c>
      <c r="C61" s="3">
        <f t="shared" ref="C61:C65" si="8">SUM(D61:F61)</f>
        <v>2423</v>
      </c>
      <c r="D61" s="18">
        <v>1095</v>
      </c>
      <c r="E61" s="18">
        <v>1282</v>
      </c>
      <c r="F61" s="18">
        <v>46</v>
      </c>
    </row>
    <row r="62" spans="2:6" s="12" customFormat="1" x14ac:dyDescent="0.25">
      <c r="B62" s="6" t="s">
        <v>3</v>
      </c>
      <c r="C62" s="3">
        <f t="shared" si="8"/>
        <v>6992</v>
      </c>
      <c r="D62" s="18">
        <v>2265</v>
      </c>
      <c r="E62" s="18">
        <v>4543</v>
      </c>
      <c r="F62" s="18">
        <v>184</v>
      </c>
    </row>
    <row r="63" spans="2:6" s="12" customFormat="1" x14ac:dyDescent="0.25">
      <c r="B63" s="6" t="s">
        <v>4</v>
      </c>
      <c r="C63" s="3">
        <f t="shared" si="8"/>
        <v>5375</v>
      </c>
      <c r="D63" s="18">
        <v>1525</v>
      </c>
      <c r="E63" s="18">
        <v>3410</v>
      </c>
      <c r="F63" s="18">
        <v>440</v>
      </c>
    </row>
    <row r="64" spans="2:6" s="12" customFormat="1" x14ac:dyDescent="0.25">
      <c r="B64" s="6" t="s">
        <v>5</v>
      </c>
      <c r="C64" s="3">
        <f t="shared" si="8"/>
        <v>2899</v>
      </c>
      <c r="D64" s="18">
        <v>1600</v>
      </c>
      <c r="E64" s="18">
        <v>1297</v>
      </c>
      <c r="F64" s="41">
        <v>2</v>
      </c>
    </row>
    <row r="65" spans="2:6" s="12" customFormat="1" x14ac:dyDescent="0.25">
      <c r="B65" s="11" t="s">
        <v>6</v>
      </c>
      <c r="C65" s="2">
        <f t="shared" si="8"/>
        <v>2207</v>
      </c>
      <c r="D65" s="5">
        <v>1372</v>
      </c>
      <c r="E65" s="5">
        <v>802</v>
      </c>
      <c r="F65" s="5">
        <v>33</v>
      </c>
    </row>
    <row r="66" spans="2:6" s="12" customFormat="1" x14ac:dyDescent="0.25">
      <c r="B66" s="6" t="s">
        <v>7</v>
      </c>
    </row>
    <row r="68" spans="2:6" s="12" customFormat="1" x14ac:dyDescent="0.25">
      <c r="B68" s="6" t="s">
        <v>44</v>
      </c>
    </row>
    <row r="69" spans="2:6" s="12" customFormat="1" x14ac:dyDescent="0.25">
      <c r="B69" s="6" t="s">
        <v>95</v>
      </c>
    </row>
    <row r="71" spans="2:6" s="12" customFormat="1" x14ac:dyDescent="0.25">
      <c r="B71" s="14"/>
      <c r="C71" s="14" t="s">
        <v>0</v>
      </c>
      <c r="D71" s="14" t="s">
        <v>19</v>
      </c>
      <c r="E71" s="14" t="s">
        <v>20</v>
      </c>
      <c r="F71" s="14" t="s">
        <v>18</v>
      </c>
    </row>
    <row r="73" spans="2:6" s="12" customFormat="1" x14ac:dyDescent="0.25">
      <c r="B73" s="6" t="s">
        <v>0</v>
      </c>
      <c r="C73" s="3">
        <f>SUM(D73:F73)</f>
        <v>22027</v>
      </c>
      <c r="D73" s="3">
        <f>D74+D75</f>
        <v>8447</v>
      </c>
      <c r="E73" s="3">
        <f t="shared" ref="E73:F73" si="9">E74+E75</f>
        <v>12807</v>
      </c>
      <c r="F73" s="3">
        <f t="shared" si="9"/>
        <v>773</v>
      </c>
    </row>
    <row r="74" spans="2:6" s="12" customFormat="1" x14ac:dyDescent="0.25">
      <c r="B74" s="6" t="s">
        <v>8</v>
      </c>
      <c r="C74" s="3">
        <f t="shared" ref="C74:C81" si="10">SUM(D74:F74)</f>
        <v>15821</v>
      </c>
      <c r="D74" s="3">
        <v>4105</v>
      </c>
      <c r="E74" s="3">
        <f>3143+8398</f>
        <v>11541</v>
      </c>
      <c r="F74" s="3">
        <v>175</v>
      </c>
    </row>
    <row r="75" spans="2:6" s="12" customFormat="1" x14ac:dyDescent="0.25">
      <c r="B75" s="6" t="s">
        <v>9</v>
      </c>
      <c r="C75" s="3">
        <f t="shared" si="10"/>
        <v>6206</v>
      </c>
      <c r="D75" s="3">
        <v>4342</v>
      </c>
      <c r="E75" s="3">
        <f>118+1148</f>
        <v>1266</v>
      </c>
      <c r="F75" s="3">
        <v>598</v>
      </c>
    </row>
    <row r="76" spans="2:6" s="12" customFormat="1" x14ac:dyDescent="0.25">
      <c r="B76" s="6" t="s">
        <v>1</v>
      </c>
      <c r="C76" s="3">
        <f t="shared" si="10"/>
        <v>2417</v>
      </c>
      <c r="D76" s="18">
        <v>760</v>
      </c>
      <c r="E76" s="18">
        <v>1556</v>
      </c>
      <c r="F76" s="18">
        <v>101</v>
      </c>
    </row>
    <row r="77" spans="2:6" s="12" customFormat="1" x14ac:dyDescent="0.25">
      <c r="B77" s="6" t="s">
        <v>2</v>
      </c>
      <c r="C77" s="3">
        <f t="shared" si="10"/>
        <v>2350</v>
      </c>
      <c r="D77" s="18">
        <v>1025</v>
      </c>
      <c r="E77" s="18">
        <v>1277</v>
      </c>
      <c r="F77" s="18">
        <v>48</v>
      </c>
    </row>
    <row r="78" spans="2:6" s="12" customFormat="1" x14ac:dyDescent="0.25">
      <c r="B78" s="6" t="s">
        <v>3</v>
      </c>
      <c r="C78" s="3">
        <f t="shared" si="10"/>
        <v>6935</v>
      </c>
      <c r="D78" s="18">
        <f>1684+583</f>
        <v>2267</v>
      </c>
      <c r="E78" s="18">
        <f>619+91+3680+103</f>
        <v>4493</v>
      </c>
      <c r="F78" s="18">
        <v>175</v>
      </c>
    </row>
    <row r="79" spans="2:6" s="12" customFormat="1" x14ac:dyDescent="0.25">
      <c r="B79" s="6" t="s">
        <v>4</v>
      </c>
      <c r="C79" s="3">
        <f t="shared" si="10"/>
        <v>5400</v>
      </c>
      <c r="D79" s="18">
        <v>1640</v>
      </c>
      <c r="E79" s="18">
        <v>3344</v>
      </c>
      <c r="F79" s="18">
        <v>416</v>
      </c>
    </row>
    <row r="80" spans="2:6" s="12" customFormat="1" x14ac:dyDescent="0.25">
      <c r="B80" s="6" t="s">
        <v>5</v>
      </c>
      <c r="C80" s="3">
        <f t="shared" si="10"/>
        <v>2834</v>
      </c>
      <c r="D80" s="18">
        <v>1525</v>
      </c>
      <c r="E80" s="18">
        <v>1306</v>
      </c>
      <c r="F80" s="41">
        <v>3</v>
      </c>
    </row>
    <row r="81" spans="2:6" s="12" customFormat="1" x14ac:dyDescent="0.25">
      <c r="B81" s="11" t="s">
        <v>6</v>
      </c>
      <c r="C81" s="2">
        <f t="shared" si="10"/>
        <v>2091</v>
      </c>
      <c r="D81" s="5">
        <v>1230</v>
      </c>
      <c r="E81" s="5">
        <v>831</v>
      </c>
      <c r="F81" s="5">
        <v>30</v>
      </c>
    </row>
    <row r="82" spans="2:6" s="12" customFormat="1" x14ac:dyDescent="0.25">
      <c r="B82" s="6" t="s">
        <v>7</v>
      </c>
    </row>
    <row r="86" spans="2:6" s="12" customFormat="1" x14ac:dyDescent="0.25">
      <c r="B86" s="6" t="s">
        <v>44</v>
      </c>
    </row>
    <row r="87" spans="2:6" s="12" customFormat="1" x14ac:dyDescent="0.25">
      <c r="B87" s="6" t="s">
        <v>88</v>
      </c>
    </row>
    <row r="89" spans="2:6" s="12" customFormat="1" x14ac:dyDescent="0.25">
      <c r="B89" s="14"/>
      <c r="C89" s="14" t="s">
        <v>0</v>
      </c>
      <c r="D89" s="14" t="s">
        <v>19</v>
      </c>
      <c r="E89" s="14" t="s">
        <v>20</v>
      </c>
      <c r="F89" s="14" t="s">
        <v>18</v>
      </c>
    </row>
    <row r="91" spans="2:6" s="12" customFormat="1" x14ac:dyDescent="0.25">
      <c r="B91" s="6" t="s">
        <v>0</v>
      </c>
      <c r="C91" s="3">
        <f>SUM(D91:F91)</f>
        <v>22036</v>
      </c>
      <c r="D91" s="3">
        <f>D92+D93</f>
        <v>8442</v>
      </c>
      <c r="E91" s="3">
        <f t="shared" ref="E91" si="11">E92+E93</f>
        <v>12828</v>
      </c>
      <c r="F91" s="3">
        <f t="shared" ref="F91" si="12">F92+F93</f>
        <v>766</v>
      </c>
    </row>
    <row r="92" spans="2:6" s="12" customFormat="1" x14ac:dyDescent="0.25">
      <c r="B92" s="6" t="s">
        <v>8</v>
      </c>
      <c r="C92" s="3">
        <f t="shared" ref="C92:C99" si="13">SUM(D92:F92)</f>
        <v>15824</v>
      </c>
      <c r="D92" s="3">
        <v>4088</v>
      </c>
      <c r="E92" s="3">
        <f>8458+3123</f>
        <v>11581</v>
      </c>
      <c r="F92" s="3">
        <v>155</v>
      </c>
    </row>
    <row r="93" spans="2:6" s="12" customFormat="1" x14ac:dyDescent="0.25">
      <c r="B93" s="6" t="s">
        <v>9</v>
      </c>
      <c r="C93" s="3">
        <f t="shared" si="13"/>
        <v>6212</v>
      </c>
      <c r="D93" s="3">
        <v>4354</v>
      </c>
      <c r="E93" s="3">
        <f>1170+77</f>
        <v>1247</v>
      </c>
      <c r="F93" s="3">
        <v>611</v>
      </c>
    </row>
    <row r="94" spans="2:6" s="12" customFormat="1" x14ac:dyDescent="0.25">
      <c r="B94" s="6" t="s">
        <v>1</v>
      </c>
      <c r="C94" s="3">
        <f t="shared" si="13"/>
        <v>2327</v>
      </c>
      <c r="D94" s="18">
        <v>719</v>
      </c>
      <c r="E94" s="18">
        <v>1509</v>
      </c>
      <c r="F94" s="18">
        <v>99</v>
      </c>
    </row>
    <row r="95" spans="2:6" s="12" customFormat="1" x14ac:dyDescent="0.25">
      <c r="B95" s="6" t="s">
        <v>2</v>
      </c>
      <c r="C95" s="3">
        <f t="shared" si="13"/>
        <v>2327</v>
      </c>
      <c r="D95" s="18">
        <v>1023</v>
      </c>
      <c r="E95" s="18">
        <v>1258</v>
      </c>
      <c r="F95" s="18">
        <v>46</v>
      </c>
    </row>
    <row r="96" spans="2:6" s="12" customFormat="1" x14ac:dyDescent="0.25">
      <c r="B96" s="6" t="s">
        <v>3</v>
      </c>
      <c r="C96" s="3">
        <f t="shared" si="13"/>
        <v>6905</v>
      </c>
      <c r="D96" s="18">
        <v>2949</v>
      </c>
      <c r="E96" s="18">
        <v>3801</v>
      </c>
      <c r="F96" s="18">
        <v>155</v>
      </c>
    </row>
    <row r="97" spans="2:6" s="12" customFormat="1" x14ac:dyDescent="0.25">
      <c r="B97" s="6" t="s">
        <v>4</v>
      </c>
      <c r="C97" s="3">
        <f t="shared" si="13"/>
        <v>5443</v>
      </c>
      <c r="D97" s="18">
        <v>1627</v>
      </c>
      <c r="E97" s="18">
        <v>3381</v>
      </c>
      <c r="F97" s="18">
        <v>435</v>
      </c>
    </row>
    <row r="98" spans="2:6" s="12" customFormat="1" x14ac:dyDescent="0.25">
      <c r="B98" s="6" t="s">
        <v>5</v>
      </c>
      <c r="C98" s="3">
        <f t="shared" si="13"/>
        <v>2979</v>
      </c>
      <c r="D98" s="18">
        <v>1598</v>
      </c>
      <c r="E98" s="18">
        <v>1380</v>
      </c>
      <c r="F98" s="41">
        <v>1</v>
      </c>
    </row>
    <row r="99" spans="2:6" s="12" customFormat="1" x14ac:dyDescent="0.25">
      <c r="B99" s="11" t="s">
        <v>6</v>
      </c>
      <c r="C99" s="2">
        <f t="shared" si="13"/>
        <v>2055</v>
      </c>
      <c r="D99" s="5">
        <v>1236</v>
      </c>
      <c r="E99" s="5">
        <v>789</v>
      </c>
      <c r="F99" s="5">
        <v>30</v>
      </c>
    </row>
    <row r="100" spans="2:6" s="12" customFormat="1" x14ac:dyDescent="0.25">
      <c r="B100" s="6" t="s">
        <v>7</v>
      </c>
    </row>
    <row r="103" spans="2:6" s="12" customFormat="1" x14ac:dyDescent="0.25">
      <c r="B103" s="6" t="s">
        <v>44</v>
      </c>
    </row>
    <row r="104" spans="2:6" s="12" customFormat="1" x14ac:dyDescent="0.25">
      <c r="B104" s="6" t="s">
        <v>83</v>
      </c>
    </row>
    <row r="106" spans="2:6" s="12" customFormat="1" x14ac:dyDescent="0.25">
      <c r="B106" s="14"/>
      <c r="C106" s="14" t="s">
        <v>0</v>
      </c>
      <c r="D106" s="14" t="s">
        <v>19</v>
      </c>
      <c r="E106" s="14" t="s">
        <v>20</v>
      </c>
      <c r="F106" s="14" t="s">
        <v>18</v>
      </c>
    </row>
    <row r="108" spans="2:6" s="12" customFormat="1" x14ac:dyDescent="0.25">
      <c r="B108" s="6" t="s">
        <v>0</v>
      </c>
      <c r="C108" s="3">
        <f>SUM(D108:F108)</f>
        <v>22112</v>
      </c>
      <c r="D108" s="3">
        <f>D109+D110</f>
        <v>8614</v>
      </c>
      <c r="E108" s="3">
        <f t="shared" ref="E108:F108" si="14">E109+E110</f>
        <v>12753</v>
      </c>
      <c r="F108" s="3">
        <f t="shared" si="14"/>
        <v>745</v>
      </c>
    </row>
    <row r="109" spans="2:6" s="12" customFormat="1" x14ac:dyDescent="0.25">
      <c r="B109" s="6" t="s">
        <v>8</v>
      </c>
      <c r="C109" s="3">
        <f t="shared" ref="C109:C116" si="15">SUM(D109:F109)</f>
        <v>16092</v>
      </c>
      <c r="D109" s="3">
        <v>4286</v>
      </c>
      <c r="E109" s="3">
        <v>11673</v>
      </c>
      <c r="F109" s="3">
        <v>133</v>
      </c>
    </row>
    <row r="110" spans="2:6" s="12" customFormat="1" x14ac:dyDescent="0.25">
      <c r="B110" s="6" t="s">
        <v>9</v>
      </c>
      <c r="C110" s="3">
        <f t="shared" si="15"/>
        <v>6020</v>
      </c>
      <c r="D110" s="3">
        <v>4328</v>
      </c>
      <c r="E110" s="3">
        <v>1080</v>
      </c>
      <c r="F110" s="3">
        <v>612</v>
      </c>
    </row>
    <row r="111" spans="2:6" s="12" customFormat="1" x14ac:dyDescent="0.25">
      <c r="B111" s="6" t="s">
        <v>1</v>
      </c>
      <c r="C111" s="3">
        <f t="shared" si="15"/>
        <v>2276</v>
      </c>
      <c r="D111" s="18">
        <v>742</v>
      </c>
      <c r="E111" s="18">
        <v>1443</v>
      </c>
      <c r="F111" s="18">
        <v>91</v>
      </c>
    </row>
    <row r="112" spans="2:6" s="12" customFormat="1" x14ac:dyDescent="0.25">
      <c r="B112" s="6" t="s">
        <v>2</v>
      </c>
      <c r="C112" s="3">
        <f t="shared" si="15"/>
        <v>2328</v>
      </c>
      <c r="D112" s="18">
        <v>1020</v>
      </c>
      <c r="E112" s="18">
        <v>1268</v>
      </c>
      <c r="F112" s="18">
        <v>40</v>
      </c>
    </row>
    <row r="113" spans="2:6" s="12" customFormat="1" x14ac:dyDescent="0.25">
      <c r="B113" s="6" t="s">
        <v>3</v>
      </c>
      <c r="C113" s="3">
        <f t="shared" si="15"/>
        <v>7101</v>
      </c>
      <c r="D113" s="18">
        <v>2357</v>
      </c>
      <c r="E113" s="18">
        <v>4611</v>
      </c>
      <c r="F113" s="18">
        <v>133</v>
      </c>
    </row>
    <row r="114" spans="2:6" s="12" customFormat="1" x14ac:dyDescent="0.25">
      <c r="B114" s="6" t="s">
        <v>4</v>
      </c>
      <c r="C114" s="3">
        <f t="shared" si="15"/>
        <v>5466</v>
      </c>
      <c r="D114" s="18">
        <v>1731</v>
      </c>
      <c r="E114" s="18">
        <v>3284</v>
      </c>
      <c r="F114" s="18">
        <v>451</v>
      </c>
    </row>
    <row r="115" spans="2:6" s="12" customFormat="1" x14ac:dyDescent="0.25">
      <c r="B115" s="6" t="s">
        <v>5</v>
      </c>
      <c r="C115" s="3">
        <f t="shared" si="15"/>
        <v>2918</v>
      </c>
      <c r="D115" s="18">
        <v>1601</v>
      </c>
      <c r="E115" s="18">
        <v>1317</v>
      </c>
      <c r="F115" s="41">
        <v>0</v>
      </c>
    </row>
    <row r="116" spans="2:6" s="12" customFormat="1" x14ac:dyDescent="0.25">
      <c r="B116" s="11" t="s">
        <v>6</v>
      </c>
      <c r="C116" s="2">
        <f t="shared" si="15"/>
        <v>2023</v>
      </c>
      <c r="D116" s="5">
        <v>1163</v>
      </c>
      <c r="E116" s="5">
        <v>830</v>
      </c>
      <c r="F116" s="5">
        <v>30</v>
      </c>
    </row>
    <row r="117" spans="2:6" s="12" customFormat="1" x14ac:dyDescent="0.25">
      <c r="B117" s="6" t="s">
        <v>7</v>
      </c>
    </row>
    <row r="119" spans="2:6" s="12" customFormat="1" x14ac:dyDescent="0.25">
      <c r="B119" s="6" t="s">
        <v>44</v>
      </c>
    </row>
    <row r="120" spans="2:6" s="12" customFormat="1" x14ac:dyDescent="0.25">
      <c r="B120" s="6" t="s">
        <v>63</v>
      </c>
    </row>
    <row r="122" spans="2:6" s="12" customFormat="1" x14ac:dyDescent="0.25">
      <c r="B122" s="14"/>
      <c r="C122" s="14" t="s">
        <v>0</v>
      </c>
      <c r="D122" s="14" t="s">
        <v>19</v>
      </c>
      <c r="E122" s="14" t="s">
        <v>20</v>
      </c>
      <c r="F122" s="14" t="s">
        <v>18</v>
      </c>
    </row>
    <row r="124" spans="2:6" s="12" customFormat="1" x14ac:dyDescent="0.25">
      <c r="B124" s="6" t="s">
        <v>0</v>
      </c>
      <c r="C124" s="3">
        <v>21644</v>
      </c>
      <c r="D124" s="3">
        <v>8246</v>
      </c>
      <c r="E124" s="3">
        <v>12518</v>
      </c>
      <c r="F124" s="3">
        <v>880</v>
      </c>
    </row>
    <row r="125" spans="2:6" s="12" customFormat="1" x14ac:dyDescent="0.25">
      <c r="B125" s="6" t="s">
        <v>8</v>
      </c>
      <c r="C125" s="3">
        <v>15707</v>
      </c>
      <c r="D125" s="3">
        <v>4121</v>
      </c>
      <c r="E125" s="3">
        <v>11444</v>
      </c>
      <c r="F125" s="3">
        <v>142</v>
      </c>
    </row>
    <row r="126" spans="2:6" s="12" customFormat="1" x14ac:dyDescent="0.25">
      <c r="B126" s="6" t="s">
        <v>9</v>
      </c>
      <c r="C126" s="3">
        <v>5937</v>
      </c>
      <c r="D126" s="3">
        <v>4125</v>
      </c>
      <c r="E126" s="3">
        <v>1074</v>
      </c>
      <c r="F126" s="3">
        <v>738</v>
      </c>
    </row>
    <row r="127" spans="2:6" s="12" customFormat="1" x14ac:dyDescent="0.25">
      <c r="B127" s="6" t="s">
        <v>1</v>
      </c>
      <c r="C127" s="3">
        <v>2225</v>
      </c>
      <c r="D127" s="18">
        <v>711</v>
      </c>
      <c r="E127" s="18">
        <v>1437</v>
      </c>
      <c r="F127" s="18">
        <v>77</v>
      </c>
    </row>
    <row r="128" spans="2:6" s="12" customFormat="1" x14ac:dyDescent="0.25">
      <c r="B128" s="6" t="s">
        <v>2</v>
      </c>
      <c r="C128" s="3">
        <v>2220</v>
      </c>
      <c r="D128" s="18">
        <v>934</v>
      </c>
      <c r="E128" s="18">
        <v>1254</v>
      </c>
      <c r="F128" s="18">
        <v>32</v>
      </c>
    </row>
    <row r="129" spans="2:6" s="12" customFormat="1" x14ac:dyDescent="0.25">
      <c r="B129" s="6" t="s">
        <v>3</v>
      </c>
      <c r="C129" s="3">
        <v>6898</v>
      </c>
      <c r="D129" s="18">
        <v>2253</v>
      </c>
      <c r="E129" s="18">
        <v>4445</v>
      </c>
      <c r="F129" s="18">
        <v>200</v>
      </c>
    </row>
    <row r="130" spans="2:6" s="12" customFormat="1" x14ac:dyDescent="0.25">
      <c r="B130" s="6" t="s">
        <v>4</v>
      </c>
      <c r="C130" s="3">
        <v>5385</v>
      </c>
      <c r="D130" s="18">
        <v>1731</v>
      </c>
      <c r="E130" s="18">
        <v>3115</v>
      </c>
      <c r="F130" s="18">
        <v>539</v>
      </c>
    </row>
    <row r="131" spans="2:6" s="12" customFormat="1" x14ac:dyDescent="0.25">
      <c r="B131" s="6" t="s">
        <v>5</v>
      </c>
      <c r="C131" s="3">
        <v>2907</v>
      </c>
      <c r="D131" s="18">
        <v>1546</v>
      </c>
      <c r="E131" s="18">
        <v>1361</v>
      </c>
      <c r="F131" s="41">
        <v>0</v>
      </c>
    </row>
    <row r="132" spans="2:6" s="12" customFormat="1" x14ac:dyDescent="0.25">
      <c r="B132" s="11" t="s">
        <v>6</v>
      </c>
      <c r="C132" s="2">
        <v>2009</v>
      </c>
      <c r="D132" s="5">
        <v>1071</v>
      </c>
      <c r="E132" s="5">
        <v>906</v>
      </c>
      <c r="F132" s="5">
        <v>32</v>
      </c>
    </row>
    <row r="133" spans="2:6" s="12" customFormat="1" x14ac:dyDescent="0.25">
      <c r="B133" s="6" t="s">
        <v>7</v>
      </c>
    </row>
    <row r="135" spans="2:6" s="12" customFormat="1" x14ac:dyDescent="0.25">
      <c r="B135" s="6" t="s">
        <v>73</v>
      </c>
    </row>
    <row r="136" spans="2:6" s="12" customFormat="1" x14ac:dyDescent="0.25">
      <c r="B136" s="6" t="s">
        <v>64</v>
      </c>
    </row>
    <row r="138" spans="2:6" s="12" customFormat="1" x14ac:dyDescent="0.25">
      <c r="B138" s="14"/>
      <c r="C138" s="14" t="s">
        <v>0</v>
      </c>
      <c r="D138" s="14" t="s">
        <v>19</v>
      </c>
      <c r="E138" s="14" t="s">
        <v>20</v>
      </c>
      <c r="F138" s="14" t="s">
        <v>18</v>
      </c>
    </row>
    <row r="140" spans="2:6" s="12" customFormat="1" x14ac:dyDescent="0.25">
      <c r="B140" s="6" t="s">
        <v>0</v>
      </c>
      <c r="C140" s="3">
        <v>21004</v>
      </c>
      <c r="D140" s="3">
        <v>8110</v>
      </c>
      <c r="E140" s="3">
        <v>11864</v>
      </c>
      <c r="F140" s="3">
        <v>1030</v>
      </c>
    </row>
    <row r="141" spans="2:6" s="12" customFormat="1" x14ac:dyDescent="0.25">
      <c r="B141" s="6" t="s">
        <v>8</v>
      </c>
      <c r="C141" s="3">
        <v>15186</v>
      </c>
      <c r="D141" s="3">
        <v>4053</v>
      </c>
      <c r="E141" s="3">
        <v>10988</v>
      </c>
      <c r="F141" s="3">
        <v>145</v>
      </c>
    </row>
    <row r="142" spans="2:6" s="12" customFormat="1" x14ac:dyDescent="0.25">
      <c r="B142" s="6" t="s">
        <v>9</v>
      </c>
      <c r="C142" s="3">
        <v>5818</v>
      </c>
      <c r="D142" s="3">
        <v>4057</v>
      </c>
      <c r="E142" s="3">
        <v>876</v>
      </c>
      <c r="F142" s="3">
        <v>885</v>
      </c>
    </row>
    <row r="143" spans="2:6" s="12" customFormat="1" x14ac:dyDescent="0.25">
      <c r="B143" s="6" t="s">
        <v>1</v>
      </c>
      <c r="C143" s="3">
        <v>2194</v>
      </c>
      <c r="D143" s="18">
        <v>805</v>
      </c>
      <c r="E143" s="18">
        <v>1216</v>
      </c>
      <c r="F143" s="18">
        <v>173</v>
      </c>
    </row>
    <row r="144" spans="2:6" s="12" customFormat="1" x14ac:dyDescent="0.25">
      <c r="B144" s="6" t="s">
        <v>2</v>
      </c>
      <c r="C144" s="3">
        <v>2214</v>
      </c>
      <c r="D144" s="18">
        <v>994</v>
      </c>
      <c r="E144" s="18">
        <v>1183</v>
      </c>
      <c r="F144" s="18">
        <v>37</v>
      </c>
    </row>
    <row r="145" spans="2:6" s="12" customFormat="1" x14ac:dyDescent="0.25">
      <c r="B145" s="6" t="s">
        <v>3</v>
      </c>
      <c r="C145" s="3">
        <v>6525</v>
      </c>
      <c r="D145" s="18">
        <v>2216</v>
      </c>
      <c r="E145" s="18">
        <v>4101</v>
      </c>
      <c r="F145" s="18">
        <v>208</v>
      </c>
    </row>
    <row r="146" spans="2:6" s="12" customFormat="1" x14ac:dyDescent="0.25">
      <c r="B146" s="6" t="s">
        <v>4</v>
      </c>
      <c r="C146" s="3">
        <v>5222</v>
      </c>
      <c r="D146" s="18">
        <v>1612</v>
      </c>
      <c r="E146" s="18">
        <v>3028</v>
      </c>
      <c r="F146" s="18">
        <v>582</v>
      </c>
    </row>
    <row r="147" spans="2:6" s="12" customFormat="1" x14ac:dyDescent="0.25">
      <c r="B147" s="6" t="s">
        <v>5</v>
      </c>
      <c r="C147" s="3">
        <v>2885</v>
      </c>
      <c r="D147" s="18">
        <v>1524</v>
      </c>
      <c r="E147" s="18">
        <v>1361</v>
      </c>
      <c r="F147" s="41">
        <v>0</v>
      </c>
    </row>
    <row r="148" spans="2:6" s="12" customFormat="1" x14ac:dyDescent="0.25">
      <c r="B148" s="11" t="s">
        <v>6</v>
      </c>
      <c r="C148" s="2">
        <v>1964</v>
      </c>
      <c r="D148" s="5">
        <v>959</v>
      </c>
      <c r="E148" s="5">
        <v>975</v>
      </c>
      <c r="F148" s="5">
        <v>30</v>
      </c>
    </row>
    <row r="149" spans="2:6" s="12" customFormat="1" x14ac:dyDescent="0.25">
      <c r="B149" s="6" t="s">
        <v>7</v>
      </c>
    </row>
    <row r="151" spans="2:6" s="12" customFormat="1" x14ac:dyDescent="0.25">
      <c r="B151" s="6" t="s">
        <v>74</v>
      </c>
    </row>
    <row r="152" spans="2:6" s="12" customFormat="1" x14ac:dyDescent="0.25">
      <c r="B152" s="6" t="s">
        <v>56</v>
      </c>
    </row>
    <row r="154" spans="2:6" s="12" customFormat="1" x14ac:dyDescent="0.25">
      <c r="B154" s="14"/>
      <c r="C154" s="14" t="s">
        <v>0</v>
      </c>
      <c r="D154" s="14" t="s">
        <v>19</v>
      </c>
      <c r="E154" s="14" t="s">
        <v>20</v>
      </c>
      <c r="F154" s="14" t="s">
        <v>18</v>
      </c>
    </row>
    <row r="156" spans="2:6" s="12" customFormat="1" x14ac:dyDescent="0.25">
      <c r="B156" s="6" t="s">
        <v>0</v>
      </c>
      <c r="C156" s="3">
        <f>SUM(C159:C164)</f>
        <v>20539</v>
      </c>
      <c r="D156" s="3">
        <f>SUM(D159:D164)</f>
        <v>7956</v>
      </c>
      <c r="E156" s="3">
        <f>SUM(E159:E164)</f>
        <v>11733</v>
      </c>
      <c r="F156" s="3">
        <f>SUM(F159:F164)</f>
        <v>850</v>
      </c>
    </row>
    <row r="157" spans="2:6" s="12" customFormat="1" x14ac:dyDescent="0.25">
      <c r="B157" s="6" t="s">
        <v>8</v>
      </c>
      <c r="C157" s="3">
        <f>SUM(D157:F157)</f>
        <v>14917</v>
      </c>
      <c r="D157" s="3">
        <v>4170</v>
      </c>
      <c r="E157" s="3">
        <v>10628</v>
      </c>
      <c r="F157" s="3">
        <v>119</v>
      </c>
    </row>
    <row r="158" spans="2:6" s="12" customFormat="1" x14ac:dyDescent="0.25">
      <c r="B158" s="6" t="s">
        <v>9</v>
      </c>
      <c r="C158" s="3">
        <f t="shared" ref="C158:C164" si="16">SUM(D158:F158)</f>
        <v>5622</v>
      </c>
      <c r="D158" s="3">
        <v>3786</v>
      </c>
      <c r="E158" s="3">
        <v>1105</v>
      </c>
      <c r="F158" s="3">
        <v>731</v>
      </c>
    </row>
    <row r="159" spans="2:6" s="12" customFormat="1" x14ac:dyDescent="0.25">
      <c r="B159" s="6" t="s">
        <v>1</v>
      </c>
      <c r="C159" s="3">
        <f t="shared" si="16"/>
        <v>2156</v>
      </c>
      <c r="D159" s="18">
        <v>666</v>
      </c>
      <c r="E159" s="18">
        <v>1413</v>
      </c>
      <c r="F159" s="18">
        <v>77</v>
      </c>
    </row>
    <row r="160" spans="2:6" s="12" customFormat="1" x14ac:dyDescent="0.25">
      <c r="B160" s="6" t="s">
        <v>2</v>
      </c>
      <c r="C160" s="3">
        <f t="shared" si="16"/>
        <v>2160</v>
      </c>
      <c r="D160" s="18">
        <v>986</v>
      </c>
      <c r="E160" s="18">
        <v>1136</v>
      </c>
      <c r="F160" s="18">
        <v>38</v>
      </c>
    </row>
    <row r="161" spans="2:6" s="12" customFormat="1" x14ac:dyDescent="0.25">
      <c r="B161" s="6" t="s">
        <v>3</v>
      </c>
      <c r="C161" s="3">
        <f t="shared" si="16"/>
        <v>6717</v>
      </c>
      <c r="D161" s="18">
        <v>2411</v>
      </c>
      <c r="E161" s="18">
        <v>4124</v>
      </c>
      <c r="F161" s="18">
        <v>182</v>
      </c>
    </row>
    <row r="162" spans="2:6" s="12" customFormat="1" x14ac:dyDescent="0.25">
      <c r="B162" s="6" t="s">
        <v>4</v>
      </c>
      <c r="C162" s="3">
        <f t="shared" si="16"/>
        <v>4927</v>
      </c>
      <c r="D162" s="18">
        <v>1529</v>
      </c>
      <c r="E162" s="18">
        <v>2879</v>
      </c>
      <c r="F162" s="18">
        <v>519</v>
      </c>
    </row>
    <row r="163" spans="2:6" s="12" customFormat="1" x14ac:dyDescent="0.25">
      <c r="B163" s="6" t="s">
        <v>5</v>
      </c>
      <c r="C163" s="3">
        <f t="shared" si="16"/>
        <v>2733</v>
      </c>
      <c r="D163" s="18">
        <v>1460</v>
      </c>
      <c r="E163" s="18">
        <v>1266</v>
      </c>
      <c r="F163" s="41">
        <v>7</v>
      </c>
    </row>
    <row r="164" spans="2:6" s="12" customFormat="1" x14ac:dyDescent="0.25">
      <c r="B164" s="11" t="s">
        <v>6</v>
      </c>
      <c r="C164" s="2">
        <f t="shared" si="16"/>
        <v>1846</v>
      </c>
      <c r="D164" s="5">
        <v>904</v>
      </c>
      <c r="E164" s="5">
        <v>915</v>
      </c>
      <c r="F164" s="5">
        <v>27</v>
      </c>
    </row>
    <row r="165" spans="2:6" s="12" customFormat="1" x14ac:dyDescent="0.25">
      <c r="B165" s="6" t="s">
        <v>7</v>
      </c>
    </row>
    <row r="199" spans="2:7" s="12" customFormat="1" x14ac:dyDescent="0.25">
      <c r="B199" s="6" t="s">
        <v>43</v>
      </c>
    </row>
    <row r="200" spans="2:7" s="12" customFormat="1" x14ac:dyDescent="0.25">
      <c r="B200" s="6" t="s">
        <v>50</v>
      </c>
    </row>
    <row r="202" spans="2:7" s="12" customFormat="1" x14ac:dyDescent="0.25">
      <c r="B202" s="6"/>
      <c r="C202" s="6" t="s">
        <v>0</v>
      </c>
      <c r="D202" s="6" t="s">
        <v>19</v>
      </c>
      <c r="E202" s="6" t="s">
        <v>20</v>
      </c>
      <c r="F202" s="6" t="s">
        <v>18</v>
      </c>
    </row>
    <row r="204" spans="2:7" s="12" customFormat="1" x14ac:dyDescent="0.25">
      <c r="B204" s="6" t="s">
        <v>0</v>
      </c>
      <c r="C204" s="3">
        <f>C205+C206</f>
        <v>18422</v>
      </c>
      <c r="D204" s="3">
        <f>D205+D206</f>
        <v>6959</v>
      </c>
      <c r="E204" s="3">
        <f>E205+E206</f>
        <v>10854</v>
      </c>
      <c r="F204" s="3">
        <f>F205+F206</f>
        <v>609</v>
      </c>
    </row>
    <row r="205" spans="2:7" s="12" customFormat="1" x14ac:dyDescent="0.25">
      <c r="B205" s="6" t="s">
        <v>8</v>
      </c>
      <c r="C205" s="3">
        <f t="shared" ref="C205:C212" si="17">SUM(D205:F205)</f>
        <v>13775</v>
      </c>
      <c r="D205" s="3">
        <v>3884</v>
      </c>
      <c r="E205" s="3">
        <f>2777+7037</f>
        <v>9814</v>
      </c>
      <c r="F205" s="3">
        <v>77</v>
      </c>
    </row>
    <row r="206" spans="2:7" s="12" customFormat="1" x14ac:dyDescent="0.25">
      <c r="B206" s="6" t="s">
        <v>9</v>
      </c>
      <c r="C206" s="3">
        <f t="shared" si="17"/>
        <v>4647</v>
      </c>
      <c r="D206" s="3">
        <v>3075</v>
      </c>
      <c r="E206" s="3">
        <v>1040</v>
      </c>
      <c r="F206" s="3">
        <v>532</v>
      </c>
    </row>
    <row r="207" spans="2:7" s="12" customFormat="1" x14ac:dyDescent="0.25">
      <c r="B207" s="6" t="s">
        <v>1</v>
      </c>
      <c r="C207" s="3">
        <f t="shared" si="17"/>
        <v>2009</v>
      </c>
      <c r="D207" s="18">
        <v>511</v>
      </c>
      <c r="E207" s="18">
        <v>1417</v>
      </c>
      <c r="F207" s="18">
        <v>81</v>
      </c>
    </row>
    <row r="208" spans="2:7" s="12" customFormat="1" x14ac:dyDescent="0.25">
      <c r="B208" s="6" t="s">
        <v>2</v>
      </c>
      <c r="C208" s="3">
        <f t="shared" si="17"/>
        <v>1931</v>
      </c>
      <c r="D208" s="18">
        <v>811</v>
      </c>
      <c r="E208" s="18">
        <v>1084</v>
      </c>
      <c r="F208" s="18">
        <v>36</v>
      </c>
      <c r="G208" s="42"/>
    </row>
    <row r="209" spans="2:7" s="12" customFormat="1" x14ac:dyDescent="0.25">
      <c r="B209" s="6" t="s">
        <v>3</v>
      </c>
      <c r="C209" s="3">
        <f t="shared" si="17"/>
        <v>6155</v>
      </c>
      <c r="D209" s="18">
        <v>2294</v>
      </c>
      <c r="E209" s="18">
        <v>3753</v>
      </c>
      <c r="F209" s="18">
        <v>108</v>
      </c>
      <c r="G209" s="42"/>
    </row>
    <row r="210" spans="2:7" s="12" customFormat="1" x14ac:dyDescent="0.25">
      <c r="B210" s="6" t="s">
        <v>4</v>
      </c>
      <c r="C210" s="3">
        <f t="shared" si="17"/>
        <v>4337</v>
      </c>
      <c r="D210" s="18">
        <v>1403</v>
      </c>
      <c r="E210" s="18">
        <v>2558</v>
      </c>
      <c r="F210" s="18">
        <v>376</v>
      </c>
      <c r="G210" s="42"/>
    </row>
    <row r="211" spans="2:7" s="12" customFormat="1" x14ac:dyDescent="0.25">
      <c r="B211" s="6" t="s">
        <v>5</v>
      </c>
      <c r="C211" s="3">
        <f t="shared" si="17"/>
        <v>2390</v>
      </c>
      <c r="D211" s="18">
        <v>1236</v>
      </c>
      <c r="E211" s="18">
        <v>1154</v>
      </c>
      <c r="F211" s="41">
        <v>0</v>
      </c>
      <c r="G211" s="42"/>
    </row>
    <row r="212" spans="2:7" s="12" customFormat="1" x14ac:dyDescent="0.25">
      <c r="B212" s="6" t="s">
        <v>6</v>
      </c>
      <c r="C212" s="3">
        <f t="shared" si="17"/>
        <v>1600</v>
      </c>
      <c r="D212" s="18">
        <v>704</v>
      </c>
      <c r="E212" s="18">
        <v>888</v>
      </c>
      <c r="F212" s="18">
        <v>8</v>
      </c>
      <c r="G212" s="42"/>
    </row>
    <row r="213" spans="2:7" s="12" customFormat="1" x14ac:dyDescent="0.25">
      <c r="B213" s="6"/>
      <c r="G213" s="42"/>
    </row>
    <row r="214" spans="2:7" s="12" customFormat="1" x14ac:dyDescent="0.25">
      <c r="B214" s="6"/>
    </row>
    <row r="215" spans="2:7" s="12" customFormat="1" x14ac:dyDescent="0.25">
      <c r="B215" s="6" t="s">
        <v>49</v>
      </c>
    </row>
    <row r="216" spans="2:7" s="12" customFormat="1" x14ac:dyDescent="0.25">
      <c r="B216" s="6" t="s">
        <v>51</v>
      </c>
    </row>
    <row r="218" spans="2:7" s="12" customFormat="1" x14ac:dyDescent="0.25">
      <c r="B218" s="6"/>
      <c r="C218" s="6" t="s">
        <v>0</v>
      </c>
      <c r="D218" s="6" t="s">
        <v>19</v>
      </c>
      <c r="E218" s="6" t="s">
        <v>20</v>
      </c>
      <c r="F218" s="6" t="s">
        <v>18</v>
      </c>
    </row>
    <row r="220" spans="2:7" s="12" customFormat="1" x14ac:dyDescent="0.25">
      <c r="B220" s="6" t="s">
        <v>0</v>
      </c>
      <c r="C220" s="3">
        <f>SUM(C223:C228)</f>
        <v>17615</v>
      </c>
      <c r="D220" s="3">
        <f>SUM(D223:D228)</f>
        <v>6307</v>
      </c>
      <c r="E220" s="3">
        <f>SUM(E223:E228)</f>
        <v>10740</v>
      </c>
      <c r="F220" s="3">
        <f>SUM(F223:F228)</f>
        <v>568</v>
      </c>
    </row>
    <row r="221" spans="2:7" s="12" customFormat="1" x14ac:dyDescent="0.25">
      <c r="B221" s="6" t="s">
        <v>8</v>
      </c>
      <c r="C221" s="3">
        <f t="shared" ref="C221:C228" si="18">SUM(D221:F221)</f>
        <v>13539</v>
      </c>
      <c r="D221" s="3">
        <v>3807</v>
      </c>
      <c r="E221" s="3">
        <v>9620</v>
      </c>
      <c r="F221" s="3">
        <v>112</v>
      </c>
    </row>
    <row r="222" spans="2:7" s="12" customFormat="1" x14ac:dyDescent="0.25">
      <c r="B222" s="6" t="s">
        <v>9</v>
      </c>
      <c r="C222" s="3">
        <f t="shared" si="18"/>
        <v>4076</v>
      </c>
      <c r="D222" s="3">
        <v>2500</v>
      </c>
      <c r="E222" s="3">
        <v>1120</v>
      </c>
      <c r="F222" s="3">
        <v>456</v>
      </c>
    </row>
    <row r="223" spans="2:7" s="12" customFormat="1" x14ac:dyDescent="0.25">
      <c r="B223" s="6" t="s">
        <v>1</v>
      </c>
      <c r="C223" s="3">
        <f t="shared" si="18"/>
        <v>2040</v>
      </c>
      <c r="D223" s="18">
        <v>491</v>
      </c>
      <c r="E223" s="18">
        <v>1474</v>
      </c>
      <c r="F223" s="18">
        <v>75</v>
      </c>
    </row>
    <row r="224" spans="2:7" s="12" customFormat="1" x14ac:dyDescent="0.25">
      <c r="B224" s="6" t="s">
        <v>2</v>
      </c>
      <c r="C224" s="3">
        <f t="shared" si="18"/>
        <v>1946</v>
      </c>
      <c r="D224" s="18">
        <v>894</v>
      </c>
      <c r="E224" s="18">
        <v>1017</v>
      </c>
      <c r="F224" s="18">
        <v>35</v>
      </c>
    </row>
    <row r="225" spans="2:7" s="12" customFormat="1" x14ac:dyDescent="0.25">
      <c r="B225" s="6" t="s">
        <v>3</v>
      </c>
      <c r="C225" s="3">
        <f t="shared" si="18"/>
        <v>5905</v>
      </c>
      <c r="D225" s="18">
        <v>2144</v>
      </c>
      <c r="E225" s="18">
        <v>3644</v>
      </c>
      <c r="F225" s="18">
        <v>117</v>
      </c>
    </row>
    <row r="226" spans="2:7" s="12" customFormat="1" x14ac:dyDescent="0.25">
      <c r="B226" s="6" t="s">
        <v>4</v>
      </c>
      <c r="C226" s="3">
        <f t="shared" si="18"/>
        <v>4194</v>
      </c>
      <c r="D226" s="18">
        <v>1350</v>
      </c>
      <c r="E226" s="18">
        <v>2513</v>
      </c>
      <c r="F226" s="18">
        <v>331</v>
      </c>
    </row>
    <row r="227" spans="2:7" s="12" customFormat="1" x14ac:dyDescent="0.25">
      <c r="B227" s="6" t="s">
        <v>5</v>
      </c>
      <c r="C227" s="3">
        <f t="shared" si="18"/>
        <v>2125</v>
      </c>
      <c r="D227" s="18">
        <v>894</v>
      </c>
      <c r="E227" s="18">
        <v>1231</v>
      </c>
      <c r="F227" s="41">
        <v>0</v>
      </c>
    </row>
    <row r="228" spans="2:7" s="12" customFormat="1" x14ac:dyDescent="0.25">
      <c r="B228" s="6" t="s">
        <v>6</v>
      </c>
      <c r="C228" s="3">
        <f t="shared" si="18"/>
        <v>1405</v>
      </c>
      <c r="D228" s="18">
        <v>534</v>
      </c>
      <c r="E228" s="18">
        <v>861</v>
      </c>
      <c r="F228" s="18">
        <v>10</v>
      </c>
    </row>
    <row r="231" spans="2:7" s="12" customFormat="1" x14ac:dyDescent="0.25">
      <c r="B231" s="6" t="s">
        <v>48</v>
      </c>
    </row>
    <row r="232" spans="2:7" s="12" customFormat="1" x14ac:dyDescent="0.25">
      <c r="B232" s="6" t="s">
        <v>52</v>
      </c>
    </row>
    <row r="234" spans="2:7" s="12" customFormat="1" x14ac:dyDescent="0.25">
      <c r="B234" s="6"/>
      <c r="C234" s="6" t="s">
        <v>0</v>
      </c>
      <c r="D234" s="6" t="s">
        <v>19</v>
      </c>
      <c r="E234" s="6" t="s">
        <v>20</v>
      </c>
      <c r="F234" s="6" t="s">
        <v>18</v>
      </c>
    </row>
    <row r="236" spans="2:7" s="12" customFormat="1" x14ac:dyDescent="0.25">
      <c r="B236" s="6" t="s">
        <v>0</v>
      </c>
      <c r="C236" s="3">
        <f>SUM(C239:C244)</f>
        <v>17107</v>
      </c>
      <c r="D236" s="3">
        <f>SUM(D239:D244)</f>
        <v>6160</v>
      </c>
      <c r="E236" s="3">
        <f>SUM(E239:E244)</f>
        <v>10466</v>
      </c>
      <c r="F236" s="3">
        <f>SUM(F239:F244)</f>
        <v>481</v>
      </c>
    </row>
    <row r="237" spans="2:7" s="12" customFormat="1" x14ac:dyDescent="0.25">
      <c r="B237" s="6" t="s">
        <v>8</v>
      </c>
      <c r="C237" s="3">
        <f t="shared" ref="C237:C244" si="19">SUM(D237:F237)</f>
        <v>13163</v>
      </c>
      <c r="D237" s="3">
        <v>3743</v>
      </c>
      <c r="E237" s="3">
        <f>6604+2738</f>
        <v>9342</v>
      </c>
      <c r="F237" s="3">
        <v>78</v>
      </c>
    </row>
    <row r="238" spans="2:7" s="12" customFormat="1" x14ac:dyDescent="0.25">
      <c r="B238" s="6" t="s">
        <v>9</v>
      </c>
      <c r="C238" s="3">
        <f t="shared" si="19"/>
        <v>3944</v>
      </c>
      <c r="D238" s="3">
        <v>2417</v>
      </c>
      <c r="E238" s="3">
        <v>1124</v>
      </c>
      <c r="F238" s="3">
        <v>403</v>
      </c>
      <c r="G238" s="42"/>
    </row>
    <row r="239" spans="2:7" s="12" customFormat="1" x14ac:dyDescent="0.25">
      <c r="B239" s="6" t="s">
        <v>1</v>
      </c>
      <c r="C239" s="3">
        <f t="shared" si="19"/>
        <v>2071</v>
      </c>
      <c r="D239" s="18">
        <v>484</v>
      </c>
      <c r="E239" s="18">
        <f>727+782</f>
        <v>1509</v>
      </c>
      <c r="F239" s="18">
        <v>78</v>
      </c>
      <c r="G239" s="42"/>
    </row>
    <row r="240" spans="2:7" s="12" customFormat="1" x14ac:dyDescent="0.25">
      <c r="B240" s="6" t="s">
        <v>2</v>
      </c>
      <c r="C240" s="3">
        <f t="shared" si="19"/>
        <v>1917</v>
      </c>
      <c r="D240" s="18">
        <v>908</v>
      </c>
      <c r="E240" s="18">
        <v>977</v>
      </c>
      <c r="F240" s="18">
        <v>32</v>
      </c>
      <c r="G240" s="42"/>
    </row>
    <row r="241" spans="2:7" s="12" customFormat="1" x14ac:dyDescent="0.25">
      <c r="B241" s="6" t="s">
        <v>3</v>
      </c>
      <c r="C241" s="3">
        <f t="shared" si="19"/>
        <v>5747</v>
      </c>
      <c r="D241" s="18">
        <v>2142</v>
      </c>
      <c r="E241" s="18">
        <f>3106+415</f>
        <v>3521</v>
      </c>
      <c r="F241" s="18">
        <f>78+6</f>
        <v>84</v>
      </c>
      <c r="G241" s="42"/>
    </row>
    <row r="242" spans="2:7" s="12" customFormat="1" x14ac:dyDescent="0.25">
      <c r="B242" s="6" t="s">
        <v>4</v>
      </c>
      <c r="C242" s="3">
        <f t="shared" si="19"/>
        <v>3982</v>
      </c>
      <c r="D242" s="18">
        <v>1276</v>
      </c>
      <c r="E242" s="18">
        <v>2435</v>
      </c>
      <c r="F242" s="18">
        <v>271</v>
      </c>
      <c r="G242" s="42"/>
    </row>
    <row r="243" spans="2:7" s="12" customFormat="1" x14ac:dyDescent="0.25">
      <c r="B243" s="6" t="s">
        <v>5</v>
      </c>
      <c r="C243" s="3">
        <f t="shared" si="19"/>
        <v>2040</v>
      </c>
      <c r="D243" s="18">
        <v>871</v>
      </c>
      <c r="E243" s="18">
        <f>686+483</f>
        <v>1169</v>
      </c>
      <c r="F243" s="41">
        <v>0</v>
      </c>
      <c r="G243" s="42"/>
    </row>
    <row r="244" spans="2:7" s="12" customFormat="1" x14ac:dyDescent="0.25">
      <c r="B244" s="6" t="s">
        <v>6</v>
      </c>
      <c r="C244" s="3">
        <f t="shared" si="19"/>
        <v>1350</v>
      </c>
      <c r="D244" s="18">
        <v>479</v>
      </c>
      <c r="E244" s="18">
        <v>855</v>
      </c>
      <c r="F244" s="18">
        <v>16</v>
      </c>
      <c r="G244" s="42"/>
    </row>
    <row r="245" spans="2:7" s="12" customFormat="1" x14ac:dyDescent="0.25">
      <c r="G245" s="42"/>
    </row>
    <row r="246" spans="2:7" s="12" customFormat="1" x14ac:dyDescent="0.25">
      <c r="G246" s="42"/>
    </row>
    <row r="247" spans="2:7" s="12" customFormat="1" x14ac:dyDescent="0.25">
      <c r="B247" s="6" t="s">
        <v>48</v>
      </c>
    </row>
    <row r="248" spans="2:7" s="12" customFormat="1" x14ac:dyDescent="0.25">
      <c r="B248" s="6" t="s">
        <v>53</v>
      </c>
    </row>
    <row r="249" spans="2:7" s="12" customFormat="1" x14ac:dyDescent="0.25">
      <c r="B249" s="6"/>
    </row>
    <row r="250" spans="2:7" s="12" customFormat="1" x14ac:dyDescent="0.25">
      <c r="B250" s="6"/>
      <c r="C250" s="6" t="s">
        <v>0</v>
      </c>
      <c r="D250" s="6" t="s">
        <v>19</v>
      </c>
      <c r="E250" s="6" t="s">
        <v>20</v>
      </c>
      <c r="F250" s="6" t="s">
        <v>18</v>
      </c>
    </row>
    <row r="252" spans="2:7" s="12" customFormat="1" x14ac:dyDescent="0.25">
      <c r="B252" s="6" t="s">
        <v>0</v>
      </c>
      <c r="C252" s="3">
        <f>C253+C254</f>
        <v>16943</v>
      </c>
      <c r="D252" s="3">
        <f>D253+D254</f>
        <v>6189</v>
      </c>
      <c r="E252" s="3">
        <f>E253+E254</f>
        <v>9864</v>
      </c>
      <c r="F252" s="3">
        <f>F253+F254</f>
        <v>890</v>
      </c>
    </row>
    <row r="253" spans="2:7" s="12" customFormat="1" x14ac:dyDescent="0.25">
      <c r="B253" s="6" t="s">
        <v>8</v>
      </c>
      <c r="C253" s="3">
        <f>SUM(D253:F253)</f>
        <v>13438</v>
      </c>
      <c r="D253" s="3">
        <v>4008</v>
      </c>
      <c r="E253" s="3">
        <f>6257+2640</f>
        <v>8897</v>
      </c>
      <c r="F253" s="3">
        <v>533</v>
      </c>
    </row>
    <row r="254" spans="2:7" s="12" customFormat="1" x14ac:dyDescent="0.25">
      <c r="B254" s="6" t="s">
        <v>9</v>
      </c>
      <c r="C254" s="3">
        <f t="shared" ref="C254:C260" si="20">SUM(D254:F254)</f>
        <v>3505</v>
      </c>
      <c r="D254" s="3">
        <v>2181</v>
      </c>
      <c r="E254" s="3">
        <v>967</v>
      </c>
      <c r="F254" s="3">
        <v>357</v>
      </c>
    </row>
    <row r="255" spans="2:7" s="12" customFormat="1" x14ac:dyDescent="0.25">
      <c r="B255" s="6" t="s">
        <v>1</v>
      </c>
      <c r="C255" s="3">
        <f t="shared" si="20"/>
        <v>2078</v>
      </c>
      <c r="D255" s="18">
        <v>483</v>
      </c>
      <c r="E255" s="18">
        <f>556+781</f>
        <v>1337</v>
      </c>
      <c r="F255" s="18">
        <f>171+87</f>
        <v>258</v>
      </c>
    </row>
    <row r="256" spans="2:7" s="12" customFormat="1" x14ac:dyDescent="0.25">
      <c r="B256" s="6" t="s">
        <v>2</v>
      </c>
      <c r="C256" s="3">
        <f t="shared" si="20"/>
        <v>2044</v>
      </c>
      <c r="D256" s="18">
        <f>850+200</f>
        <v>1050</v>
      </c>
      <c r="E256" s="18">
        <v>749</v>
      </c>
      <c r="F256" s="18">
        <f>209+36</f>
        <v>245</v>
      </c>
    </row>
    <row r="257" spans="2:6" s="12" customFormat="1" x14ac:dyDescent="0.25">
      <c r="B257" s="6" t="s">
        <v>3</v>
      </c>
      <c r="C257" s="3">
        <f t="shared" si="20"/>
        <v>5847</v>
      </c>
      <c r="D257" s="18">
        <f>1816+383</f>
        <v>2199</v>
      </c>
      <c r="E257" s="18">
        <f>402+2989+109</f>
        <v>3500</v>
      </c>
      <c r="F257" s="18">
        <v>148</v>
      </c>
    </row>
    <row r="258" spans="2:6" s="12" customFormat="1" x14ac:dyDescent="0.25">
      <c r="B258" s="6" t="s">
        <v>4</v>
      </c>
      <c r="C258" s="3">
        <f t="shared" si="20"/>
        <v>3924</v>
      </c>
      <c r="D258" s="18">
        <v>1342</v>
      </c>
      <c r="E258" s="18">
        <f>2056+302</f>
        <v>2358</v>
      </c>
      <c r="F258" s="18">
        <v>224</v>
      </c>
    </row>
    <row r="259" spans="2:6" s="12" customFormat="1" x14ac:dyDescent="0.25">
      <c r="B259" s="6" t="s">
        <v>5</v>
      </c>
      <c r="C259" s="3">
        <f t="shared" si="20"/>
        <v>1798</v>
      </c>
      <c r="D259" s="18">
        <v>702</v>
      </c>
      <c r="E259" s="18">
        <f>633+463</f>
        <v>1096</v>
      </c>
      <c r="F259" s="18">
        <v>0</v>
      </c>
    </row>
    <row r="260" spans="2:6" s="12" customFormat="1" x14ac:dyDescent="0.25">
      <c r="B260" s="6" t="s">
        <v>6</v>
      </c>
      <c r="C260" s="3">
        <f t="shared" si="20"/>
        <v>1252</v>
      </c>
      <c r="D260" s="18">
        <v>413</v>
      </c>
      <c r="E260" s="18">
        <v>824</v>
      </c>
      <c r="F260" s="18">
        <v>15</v>
      </c>
    </row>
    <row r="264" spans="2:6" s="12" customFormat="1" x14ac:dyDescent="0.25">
      <c r="B264" s="6"/>
    </row>
    <row r="266" spans="2:6" s="12" customFormat="1" x14ac:dyDescent="0.25">
      <c r="B266" s="6"/>
      <c r="C266" s="6"/>
      <c r="D266" s="6"/>
      <c r="E266" s="6"/>
      <c r="F266" s="6"/>
    </row>
    <row r="268" spans="2:6" s="12" customFormat="1" x14ac:dyDescent="0.25">
      <c r="B268" s="6"/>
      <c r="C268" s="3"/>
      <c r="D268" s="3"/>
      <c r="E268" s="3"/>
      <c r="F268" s="3"/>
    </row>
    <row r="269" spans="2:6" s="12" customFormat="1" x14ac:dyDescent="0.25">
      <c r="B269" s="6"/>
      <c r="C269" s="3"/>
      <c r="D269" s="3"/>
      <c r="E269" s="3"/>
      <c r="F269" s="3"/>
    </row>
    <row r="270" spans="2:6" s="12" customFormat="1" x14ac:dyDescent="0.25">
      <c r="B270" s="6"/>
      <c r="C270" s="3"/>
      <c r="D270" s="3"/>
      <c r="E270" s="3"/>
      <c r="F270" s="3"/>
    </row>
    <row r="271" spans="2:6" s="12" customFormat="1" x14ac:dyDescent="0.25">
      <c r="B271" s="6"/>
      <c r="C271" s="6"/>
    </row>
    <row r="272" spans="2:6" s="12" customFormat="1" x14ac:dyDescent="0.25">
      <c r="B272" s="6"/>
      <c r="C272" s="6"/>
    </row>
    <row r="273" spans="2:3" s="12" customFormat="1" x14ac:dyDescent="0.25">
      <c r="B273" s="6"/>
      <c r="C273" s="6"/>
    </row>
    <row r="274" spans="2:3" s="12" customFormat="1" x14ac:dyDescent="0.25">
      <c r="B274" s="6"/>
      <c r="C274" s="6"/>
    </row>
    <row r="275" spans="2:3" s="12" customFormat="1" x14ac:dyDescent="0.25">
      <c r="B275" s="6"/>
      <c r="C275" s="6"/>
    </row>
    <row r="276" spans="2:3" s="12" customFormat="1" x14ac:dyDescent="0.25">
      <c r="B276" s="6"/>
      <c r="C276" s="6"/>
    </row>
  </sheetData>
  <mergeCells count="1">
    <mergeCell ref="B3:E3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D236 D57:F57 D40:F40 D7:F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I388"/>
  <sheetViews>
    <sheetView workbookViewId="0">
      <selection sqref="A1:XFD1048576"/>
    </sheetView>
  </sheetViews>
  <sheetFormatPr defaultRowHeight="13.2" x14ac:dyDescent="0.25"/>
  <cols>
    <col min="1" max="1" width="8.88671875" style="12"/>
    <col min="2" max="2" width="11.6640625" style="6" customWidth="1"/>
    <col min="3" max="3" width="10.33203125" style="12" bestFit="1" customWidth="1"/>
    <col min="4" max="4" width="12" style="12" customWidth="1"/>
    <col min="5" max="5" width="9.44140625" style="12" bestFit="1" customWidth="1"/>
    <col min="6" max="6" width="11.6640625" style="12" customWidth="1"/>
    <col min="7" max="8" width="9.44140625" style="12" bestFit="1" customWidth="1"/>
    <col min="9" max="16384" width="8.88671875" style="12"/>
  </cols>
  <sheetData>
    <row r="1" spans="2:7" x14ac:dyDescent="0.25">
      <c r="B1" s="6" t="s">
        <v>38</v>
      </c>
    </row>
    <row r="2" spans="2:7" x14ac:dyDescent="0.25">
      <c r="B2" s="7" t="s">
        <v>116</v>
      </c>
      <c r="C2" s="7"/>
      <c r="D2" s="7"/>
      <c r="E2" s="7"/>
      <c r="F2" s="7"/>
      <c r="G2" s="6"/>
    </row>
    <row r="3" spans="2:7" x14ac:dyDescent="0.25">
      <c r="C3" s="6"/>
      <c r="D3" s="6"/>
      <c r="E3" s="6"/>
      <c r="F3" s="6"/>
      <c r="G3" s="6"/>
    </row>
    <row r="4" spans="2:7" ht="13.8" thickBot="1" x14ac:dyDescent="0.3">
      <c r="B4" s="8"/>
      <c r="C4" s="8" t="s">
        <v>0</v>
      </c>
      <c r="D4" s="8" t="s">
        <v>23</v>
      </c>
      <c r="E4" s="8" t="s">
        <v>24</v>
      </c>
      <c r="F4" s="8" t="s">
        <v>25</v>
      </c>
      <c r="G4" s="8" t="s">
        <v>26</v>
      </c>
    </row>
    <row r="6" spans="2:7" x14ac:dyDescent="0.25">
      <c r="B6" s="6" t="s">
        <v>27</v>
      </c>
      <c r="C6" s="3">
        <f>C16+C26</f>
        <v>21838</v>
      </c>
      <c r="D6" s="3">
        <f t="shared" ref="D6:G6" si="0">D16+D26</f>
        <v>6384</v>
      </c>
      <c r="E6" s="3">
        <f t="shared" si="0"/>
        <v>5466</v>
      </c>
      <c r="F6" s="3">
        <f t="shared" si="0"/>
        <v>5250</v>
      </c>
      <c r="G6" s="3">
        <f t="shared" si="0"/>
        <v>4738</v>
      </c>
    </row>
    <row r="7" spans="2:7" x14ac:dyDescent="0.25">
      <c r="B7" s="9" t="s">
        <v>90</v>
      </c>
      <c r="C7" s="3">
        <f t="shared" ref="C7:G7" si="1">C17+C27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</row>
    <row r="8" spans="2:7" x14ac:dyDescent="0.25">
      <c r="B8" s="9">
        <v>12</v>
      </c>
      <c r="C8" s="3">
        <f t="shared" ref="C8:G8" si="2">C18+C28</f>
        <v>111</v>
      </c>
      <c r="D8" s="3">
        <f t="shared" si="2"/>
        <v>111</v>
      </c>
      <c r="E8" s="3">
        <f t="shared" si="2"/>
        <v>0</v>
      </c>
      <c r="F8" s="3">
        <f t="shared" si="2"/>
        <v>0</v>
      </c>
      <c r="G8" s="3">
        <f t="shared" si="2"/>
        <v>0</v>
      </c>
    </row>
    <row r="9" spans="2:7" x14ac:dyDescent="0.25">
      <c r="B9" s="9">
        <v>13</v>
      </c>
      <c r="C9" s="3">
        <f t="shared" ref="C9:G9" si="3">C19+C29</f>
        <v>3040</v>
      </c>
      <c r="D9" s="3">
        <f t="shared" si="3"/>
        <v>2957</v>
      </c>
      <c r="E9" s="3">
        <f t="shared" si="3"/>
        <v>83</v>
      </c>
      <c r="F9" s="3">
        <f t="shared" si="3"/>
        <v>0</v>
      </c>
      <c r="G9" s="3">
        <f t="shared" si="3"/>
        <v>0</v>
      </c>
    </row>
    <row r="10" spans="2:7" x14ac:dyDescent="0.25">
      <c r="B10" s="9">
        <v>14</v>
      </c>
      <c r="C10" s="3">
        <f t="shared" ref="C10:G10" si="4">C20+C30</f>
        <v>4519</v>
      </c>
      <c r="D10" s="3">
        <f t="shared" si="4"/>
        <v>1980</v>
      </c>
      <c r="E10" s="3">
        <f t="shared" si="4"/>
        <v>2464</v>
      </c>
      <c r="F10" s="3">
        <f t="shared" si="4"/>
        <v>75</v>
      </c>
      <c r="G10" s="3">
        <f t="shared" si="4"/>
        <v>0</v>
      </c>
    </row>
    <row r="11" spans="2:7" x14ac:dyDescent="0.25">
      <c r="B11" s="9">
        <v>15</v>
      </c>
      <c r="C11" s="3">
        <f t="shared" ref="C11:G11" si="5">C21+C31</f>
        <v>5055</v>
      </c>
      <c r="D11" s="3">
        <f t="shared" si="5"/>
        <v>941</v>
      </c>
      <c r="E11" s="3">
        <f t="shared" si="5"/>
        <v>1693</v>
      </c>
      <c r="F11" s="3">
        <f t="shared" si="5"/>
        <v>2331</v>
      </c>
      <c r="G11" s="3">
        <f t="shared" si="5"/>
        <v>90</v>
      </c>
    </row>
    <row r="12" spans="2:7" x14ac:dyDescent="0.25">
      <c r="B12" s="9">
        <v>16</v>
      </c>
      <c r="C12" s="3">
        <f t="shared" ref="C12:G12" si="6">C22+C32</f>
        <v>4800</v>
      </c>
      <c r="D12" s="3">
        <f t="shared" si="6"/>
        <v>282</v>
      </c>
      <c r="E12" s="3">
        <f t="shared" si="6"/>
        <v>782</v>
      </c>
      <c r="F12" s="3">
        <f t="shared" si="6"/>
        <v>1596</v>
      </c>
      <c r="G12" s="3">
        <f t="shared" si="6"/>
        <v>2140</v>
      </c>
    </row>
    <row r="13" spans="2:7" x14ac:dyDescent="0.25">
      <c r="B13" s="9">
        <v>17</v>
      </c>
      <c r="C13" s="3">
        <f t="shared" ref="C13:G13" si="7">C23+C33</f>
        <v>2637</v>
      </c>
      <c r="D13" s="3">
        <f t="shared" si="7"/>
        <v>81</v>
      </c>
      <c r="E13" s="3">
        <f t="shared" si="7"/>
        <v>300</v>
      </c>
      <c r="F13" s="3">
        <f t="shared" si="7"/>
        <v>816</v>
      </c>
      <c r="G13" s="3">
        <f t="shared" si="7"/>
        <v>1440</v>
      </c>
    </row>
    <row r="14" spans="2:7" x14ac:dyDescent="0.25">
      <c r="B14" s="9" t="s">
        <v>91</v>
      </c>
      <c r="C14" s="3">
        <f t="shared" ref="C14:G14" si="8">C24+C34</f>
        <v>1676</v>
      </c>
      <c r="D14" s="3">
        <f t="shared" si="8"/>
        <v>32</v>
      </c>
      <c r="E14" s="3">
        <f t="shared" si="8"/>
        <v>144</v>
      </c>
      <c r="F14" s="3">
        <f t="shared" si="8"/>
        <v>432</v>
      </c>
      <c r="G14" s="3">
        <f t="shared" si="8"/>
        <v>1068</v>
      </c>
    </row>
    <row r="15" spans="2:7" x14ac:dyDescent="0.25">
      <c r="C15" s="4"/>
      <c r="D15" s="4"/>
      <c r="E15" s="4"/>
      <c r="F15" s="4"/>
      <c r="G15" s="4"/>
    </row>
    <row r="16" spans="2:7" x14ac:dyDescent="0.25">
      <c r="B16" s="6" t="s">
        <v>35</v>
      </c>
      <c r="C16" s="1">
        <f>SUM(C17:C24)</f>
        <v>10494</v>
      </c>
      <c r="D16" s="1">
        <f t="shared" ref="D16:G16" si="9">SUM(D17:D24)</f>
        <v>3244</v>
      </c>
      <c r="E16" s="1">
        <f t="shared" si="9"/>
        <v>2653</v>
      </c>
      <c r="F16" s="1">
        <f t="shared" si="9"/>
        <v>2457</v>
      </c>
      <c r="G16" s="1">
        <f t="shared" si="9"/>
        <v>2140</v>
      </c>
    </row>
    <row r="17" spans="2:7" x14ac:dyDescent="0.25">
      <c r="B17" s="9" t="s">
        <v>90</v>
      </c>
      <c r="C17" s="1">
        <f>SUM(D17:G17)</f>
        <v>0</v>
      </c>
      <c r="D17" s="4">
        <v>0</v>
      </c>
      <c r="E17" s="4">
        <v>0</v>
      </c>
      <c r="F17" s="4">
        <v>0</v>
      </c>
      <c r="G17" s="4">
        <v>0</v>
      </c>
    </row>
    <row r="18" spans="2:7" x14ac:dyDescent="0.25">
      <c r="B18" s="9">
        <v>12</v>
      </c>
      <c r="C18" s="1">
        <f t="shared" ref="C18:C24" si="10">SUM(D18:G18)</f>
        <v>45</v>
      </c>
      <c r="D18" s="4">
        <v>45</v>
      </c>
      <c r="E18" s="4">
        <v>0</v>
      </c>
      <c r="F18" s="4">
        <v>0</v>
      </c>
      <c r="G18" s="4">
        <v>0</v>
      </c>
    </row>
    <row r="19" spans="2:7" x14ac:dyDescent="0.25">
      <c r="B19" s="9">
        <v>13</v>
      </c>
      <c r="C19" s="1">
        <f t="shared" si="10"/>
        <v>1391</v>
      </c>
      <c r="D19" s="4">
        <v>1361</v>
      </c>
      <c r="E19" s="4">
        <v>30</v>
      </c>
      <c r="F19" s="4">
        <v>0</v>
      </c>
      <c r="G19" s="4">
        <v>0</v>
      </c>
    </row>
    <row r="20" spans="2:7" x14ac:dyDescent="0.25">
      <c r="B20" s="9">
        <v>14</v>
      </c>
      <c r="C20" s="1">
        <f t="shared" si="10"/>
        <v>2132</v>
      </c>
      <c r="D20" s="4">
        <v>1058</v>
      </c>
      <c r="E20" s="4">
        <v>1044</v>
      </c>
      <c r="F20" s="4">
        <v>30</v>
      </c>
      <c r="G20" s="4">
        <v>0</v>
      </c>
    </row>
    <row r="21" spans="2:7" x14ac:dyDescent="0.25">
      <c r="B21" s="9">
        <v>15</v>
      </c>
      <c r="C21" s="1">
        <f t="shared" si="10"/>
        <v>2357</v>
      </c>
      <c r="D21" s="4">
        <v>555</v>
      </c>
      <c r="E21" s="4">
        <v>835</v>
      </c>
      <c r="F21" s="4">
        <v>930</v>
      </c>
      <c r="G21" s="4">
        <v>37</v>
      </c>
    </row>
    <row r="22" spans="2:7" x14ac:dyDescent="0.25">
      <c r="B22" s="9">
        <v>16</v>
      </c>
      <c r="C22" s="1">
        <f t="shared" si="10"/>
        <v>2223</v>
      </c>
      <c r="D22" s="4">
        <v>160</v>
      </c>
      <c r="E22" s="4">
        <v>458</v>
      </c>
      <c r="F22" s="4">
        <v>759</v>
      </c>
      <c r="G22" s="4">
        <v>846</v>
      </c>
    </row>
    <row r="23" spans="2:7" x14ac:dyDescent="0.25">
      <c r="B23" s="9">
        <v>17</v>
      </c>
      <c r="C23" s="1">
        <f t="shared" si="10"/>
        <v>1368</v>
      </c>
      <c r="D23" s="4">
        <v>43</v>
      </c>
      <c r="E23" s="4">
        <v>194</v>
      </c>
      <c r="F23" s="4">
        <v>477</v>
      </c>
      <c r="G23" s="4">
        <v>654</v>
      </c>
    </row>
    <row r="24" spans="2:7" x14ac:dyDescent="0.25">
      <c r="B24" s="9" t="s">
        <v>91</v>
      </c>
      <c r="C24" s="1">
        <f t="shared" si="10"/>
        <v>978</v>
      </c>
      <c r="D24" s="4">
        <v>22</v>
      </c>
      <c r="E24" s="4">
        <v>92</v>
      </c>
      <c r="F24" s="4">
        <v>261</v>
      </c>
      <c r="G24" s="4">
        <v>603</v>
      </c>
    </row>
    <row r="25" spans="2:7" x14ac:dyDescent="0.25">
      <c r="C25" s="4"/>
      <c r="D25" s="4"/>
      <c r="E25" s="4"/>
      <c r="F25" s="4"/>
      <c r="G25" s="4"/>
    </row>
    <row r="26" spans="2:7" x14ac:dyDescent="0.25">
      <c r="B26" s="6" t="s">
        <v>36</v>
      </c>
      <c r="C26" s="1">
        <f>SUM(C27:C34)</f>
        <v>11344</v>
      </c>
      <c r="D26" s="1">
        <f t="shared" ref="D26:G26" si="11">SUM(D27:D34)</f>
        <v>3140</v>
      </c>
      <c r="E26" s="1">
        <f t="shared" si="11"/>
        <v>2813</v>
      </c>
      <c r="F26" s="1">
        <f t="shared" si="11"/>
        <v>2793</v>
      </c>
      <c r="G26" s="1">
        <f t="shared" si="11"/>
        <v>2598</v>
      </c>
    </row>
    <row r="27" spans="2:7" x14ac:dyDescent="0.25">
      <c r="B27" s="9" t="s">
        <v>90</v>
      </c>
      <c r="C27" s="1">
        <f>SUM(D27:G27)</f>
        <v>0</v>
      </c>
      <c r="D27" s="4">
        <v>0</v>
      </c>
      <c r="E27" s="4">
        <v>0</v>
      </c>
      <c r="F27" s="4">
        <v>0</v>
      </c>
      <c r="G27" s="4">
        <v>0</v>
      </c>
    </row>
    <row r="28" spans="2:7" x14ac:dyDescent="0.25">
      <c r="B28" s="9">
        <v>12</v>
      </c>
      <c r="C28" s="1">
        <f t="shared" ref="C28:C34" si="12">SUM(D28:G28)</f>
        <v>66</v>
      </c>
      <c r="D28" s="4">
        <v>66</v>
      </c>
      <c r="E28" s="4">
        <v>0</v>
      </c>
      <c r="F28" s="4">
        <v>0</v>
      </c>
      <c r="G28" s="4">
        <v>0</v>
      </c>
    </row>
    <row r="29" spans="2:7" x14ac:dyDescent="0.25">
      <c r="B29" s="9">
        <v>13</v>
      </c>
      <c r="C29" s="1">
        <f t="shared" si="12"/>
        <v>1649</v>
      </c>
      <c r="D29" s="4">
        <v>1596</v>
      </c>
      <c r="E29" s="4">
        <v>53</v>
      </c>
      <c r="F29" s="4">
        <v>0</v>
      </c>
      <c r="G29" s="4">
        <v>0</v>
      </c>
    </row>
    <row r="30" spans="2:7" x14ac:dyDescent="0.25">
      <c r="B30" s="9">
        <v>14</v>
      </c>
      <c r="C30" s="1">
        <f t="shared" si="12"/>
        <v>2387</v>
      </c>
      <c r="D30" s="4">
        <v>922</v>
      </c>
      <c r="E30" s="4">
        <v>1420</v>
      </c>
      <c r="F30" s="4">
        <v>45</v>
      </c>
      <c r="G30" s="4">
        <v>0</v>
      </c>
    </row>
    <row r="31" spans="2:7" x14ac:dyDescent="0.25">
      <c r="B31" s="9">
        <v>15</v>
      </c>
      <c r="C31" s="1">
        <f t="shared" si="12"/>
        <v>2698</v>
      </c>
      <c r="D31" s="4">
        <v>386</v>
      </c>
      <c r="E31" s="4">
        <v>858</v>
      </c>
      <c r="F31" s="4">
        <v>1401</v>
      </c>
      <c r="G31" s="4">
        <v>53</v>
      </c>
    </row>
    <row r="32" spans="2:7" x14ac:dyDescent="0.25">
      <c r="B32" s="9">
        <v>16</v>
      </c>
      <c r="C32" s="1">
        <f t="shared" si="12"/>
        <v>2577</v>
      </c>
      <c r="D32" s="4">
        <v>122</v>
      </c>
      <c r="E32" s="4">
        <v>324</v>
      </c>
      <c r="F32" s="4">
        <v>837</v>
      </c>
      <c r="G32" s="4">
        <v>1294</v>
      </c>
    </row>
    <row r="33" spans="2:8" x14ac:dyDescent="0.25">
      <c r="B33" s="9">
        <v>17</v>
      </c>
      <c r="C33" s="1">
        <f t="shared" si="12"/>
        <v>1269</v>
      </c>
      <c r="D33" s="4">
        <v>38</v>
      </c>
      <c r="E33" s="4">
        <v>106</v>
      </c>
      <c r="F33" s="4">
        <v>339</v>
      </c>
      <c r="G33" s="4">
        <v>786</v>
      </c>
    </row>
    <row r="34" spans="2:8" x14ac:dyDescent="0.25">
      <c r="B34" s="10" t="s">
        <v>91</v>
      </c>
      <c r="C34" s="2">
        <f t="shared" si="12"/>
        <v>698</v>
      </c>
      <c r="D34" s="5">
        <v>10</v>
      </c>
      <c r="E34" s="5">
        <v>52</v>
      </c>
      <c r="F34" s="5">
        <v>171</v>
      </c>
      <c r="G34" s="5">
        <v>465</v>
      </c>
    </row>
    <row r="35" spans="2:8" x14ac:dyDescent="0.25">
      <c r="B35" s="6" t="s">
        <v>7</v>
      </c>
    </row>
    <row r="37" spans="2:8" x14ac:dyDescent="0.25">
      <c r="B37" s="6" t="s">
        <v>38</v>
      </c>
    </row>
    <row r="38" spans="2:8" x14ac:dyDescent="0.25">
      <c r="B38" s="6" t="s">
        <v>111</v>
      </c>
      <c r="C38" s="6"/>
      <c r="D38" s="6"/>
      <c r="E38" s="6"/>
      <c r="F38" s="6"/>
      <c r="G38" s="6"/>
      <c r="H38" s="6"/>
    </row>
    <row r="39" spans="2:8" x14ac:dyDescent="0.25">
      <c r="C39" s="6"/>
      <c r="D39" s="6"/>
      <c r="E39" s="6"/>
      <c r="F39" s="6"/>
      <c r="G39" s="6"/>
      <c r="H39" s="6"/>
    </row>
    <row r="40" spans="2:8" ht="13.8" thickBot="1" x14ac:dyDescent="0.3">
      <c r="B40" s="8"/>
      <c r="C40" s="8" t="s">
        <v>0</v>
      </c>
      <c r="D40" s="8" t="s">
        <v>23</v>
      </c>
      <c r="E40" s="8" t="s">
        <v>24</v>
      </c>
      <c r="F40" s="8" t="s">
        <v>25</v>
      </c>
      <c r="G40" s="8" t="s">
        <v>26</v>
      </c>
    </row>
    <row r="42" spans="2:8" x14ac:dyDescent="0.25">
      <c r="B42" s="6" t="s">
        <v>27</v>
      </c>
      <c r="C42" s="3">
        <f>C52+C62</f>
        <v>22760</v>
      </c>
      <c r="D42" s="3">
        <f t="shared" ref="D42:G42" si="13">D52+D62</f>
        <v>6100</v>
      </c>
      <c r="E42" s="3">
        <f t="shared" si="13"/>
        <v>6082</v>
      </c>
      <c r="F42" s="3">
        <f t="shared" si="13"/>
        <v>5601</v>
      </c>
      <c r="G42" s="3">
        <f t="shared" si="13"/>
        <v>4977</v>
      </c>
    </row>
    <row r="43" spans="2:8" x14ac:dyDescent="0.25">
      <c r="B43" s="9" t="s">
        <v>90</v>
      </c>
      <c r="C43" s="3">
        <f t="shared" ref="C43:G43" si="14">C53+C63</f>
        <v>12</v>
      </c>
      <c r="D43" s="3">
        <f t="shared" si="14"/>
        <v>4</v>
      </c>
      <c r="E43" s="3">
        <f t="shared" si="14"/>
        <v>3</v>
      </c>
      <c r="F43" s="3">
        <f t="shared" si="14"/>
        <v>5</v>
      </c>
      <c r="G43" s="3">
        <f t="shared" si="14"/>
        <v>0</v>
      </c>
    </row>
    <row r="44" spans="2:8" x14ac:dyDescent="0.25">
      <c r="B44" s="9">
        <v>12</v>
      </c>
      <c r="C44" s="3">
        <f t="shared" ref="C44:G44" si="15">C54+C64</f>
        <v>56</v>
      </c>
      <c r="D44" s="3">
        <f t="shared" si="15"/>
        <v>51</v>
      </c>
      <c r="E44" s="3">
        <f t="shared" si="15"/>
        <v>2</v>
      </c>
      <c r="F44" s="3">
        <f t="shared" si="15"/>
        <v>0</v>
      </c>
      <c r="G44" s="3">
        <f t="shared" si="15"/>
        <v>3</v>
      </c>
    </row>
    <row r="45" spans="2:8" x14ac:dyDescent="0.25">
      <c r="B45" s="9">
        <v>13</v>
      </c>
      <c r="C45" s="3">
        <f t="shared" ref="C45:G45" si="16">C55+C65</f>
        <v>2579</v>
      </c>
      <c r="D45" s="3">
        <f t="shared" si="16"/>
        <v>2512</v>
      </c>
      <c r="E45" s="3">
        <f t="shared" si="16"/>
        <v>58</v>
      </c>
      <c r="F45" s="3">
        <f t="shared" si="16"/>
        <v>6</v>
      </c>
      <c r="G45" s="3">
        <f t="shared" si="16"/>
        <v>3</v>
      </c>
    </row>
    <row r="46" spans="2:8" x14ac:dyDescent="0.25">
      <c r="B46" s="9">
        <v>14</v>
      </c>
      <c r="C46" s="3">
        <f t="shared" ref="C46:G46" si="17">C56+C66</f>
        <v>4720</v>
      </c>
      <c r="D46" s="3">
        <f t="shared" si="17"/>
        <v>2199</v>
      </c>
      <c r="E46" s="3">
        <f t="shared" si="17"/>
        <v>2435</v>
      </c>
      <c r="F46" s="3">
        <f t="shared" si="17"/>
        <v>78</v>
      </c>
      <c r="G46" s="3">
        <f t="shared" si="17"/>
        <v>8</v>
      </c>
    </row>
    <row r="47" spans="2:8" x14ac:dyDescent="0.25">
      <c r="B47" s="9">
        <v>15</v>
      </c>
      <c r="C47" s="3">
        <f t="shared" ref="C47:G47" si="18">C57+C67</f>
        <v>5226</v>
      </c>
      <c r="D47" s="3">
        <f t="shared" si="18"/>
        <v>866</v>
      </c>
      <c r="E47" s="3">
        <f t="shared" si="18"/>
        <v>2055</v>
      </c>
      <c r="F47" s="3">
        <f t="shared" si="18"/>
        <v>2218</v>
      </c>
      <c r="G47" s="3">
        <f t="shared" si="18"/>
        <v>87</v>
      </c>
    </row>
    <row r="48" spans="2:8" x14ac:dyDescent="0.25">
      <c r="B48" s="9">
        <v>16</v>
      </c>
      <c r="C48" s="3">
        <f t="shared" ref="C48:G48" si="19">C58+C68</f>
        <v>5079</v>
      </c>
      <c r="D48" s="3">
        <f t="shared" si="19"/>
        <v>320</v>
      </c>
      <c r="E48" s="3">
        <f t="shared" si="19"/>
        <v>967</v>
      </c>
      <c r="F48" s="3">
        <f t="shared" si="19"/>
        <v>1866</v>
      </c>
      <c r="G48" s="3">
        <f t="shared" si="19"/>
        <v>1926</v>
      </c>
    </row>
    <row r="49" spans="2:7" x14ac:dyDescent="0.25">
      <c r="B49" s="9">
        <v>17</v>
      </c>
      <c r="C49" s="3">
        <f t="shared" ref="C49:G49" si="20">C59+C69</f>
        <v>3087</v>
      </c>
      <c r="D49" s="3">
        <f t="shared" si="20"/>
        <v>101</v>
      </c>
      <c r="E49" s="3">
        <f t="shared" si="20"/>
        <v>400</v>
      </c>
      <c r="F49" s="3">
        <f t="shared" si="20"/>
        <v>913</v>
      </c>
      <c r="G49" s="3">
        <f t="shared" si="20"/>
        <v>1673</v>
      </c>
    </row>
    <row r="50" spans="2:7" x14ac:dyDescent="0.25">
      <c r="B50" s="9" t="s">
        <v>91</v>
      </c>
      <c r="C50" s="3">
        <f t="shared" ref="C50:G50" si="21">C60+C70</f>
        <v>2001</v>
      </c>
      <c r="D50" s="3">
        <f t="shared" si="21"/>
        <v>47</v>
      </c>
      <c r="E50" s="3">
        <f t="shared" si="21"/>
        <v>162</v>
      </c>
      <c r="F50" s="3">
        <f t="shared" si="21"/>
        <v>515</v>
      </c>
      <c r="G50" s="3">
        <f t="shared" si="21"/>
        <v>1277</v>
      </c>
    </row>
    <row r="51" spans="2:7" x14ac:dyDescent="0.25">
      <c r="C51" s="4"/>
      <c r="D51" s="4"/>
      <c r="E51" s="4"/>
      <c r="F51" s="4"/>
      <c r="G51" s="4"/>
    </row>
    <row r="52" spans="2:7" x14ac:dyDescent="0.25">
      <c r="B52" s="6" t="s">
        <v>35</v>
      </c>
      <c r="C52" s="1">
        <f>SUM(C53:C60)</f>
        <v>10983</v>
      </c>
      <c r="D52" s="1">
        <f t="shared" ref="D52:G52" si="22">SUM(D53:D60)</f>
        <v>3083</v>
      </c>
      <c r="E52" s="1">
        <f t="shared" si="22"/>
        <v>2980</v>
      </c>
      <c r="F52" s="1">
        <f t="shared" si="22"/>
        <v>2629</v>
      </c>
      <c r="G52" s="1">
        <f t="shared" si="22"/>
        <v>2291</v>
      </c>
    </row>
    <row r="53" spans="2:7" x14ac:dyDescent="0.25">
      <c r="B53" s="9" t="s">
        <v>90</v>
      </c>
      <c r="C53" s="1">
        <f>SUM(D53:G53)</f>
        <v>6</v>
      </c>
      <c r="D53" s="4">
        <v>3</v>
      </c>
      <c r="E53" s="4">
        <v>2</v>
      </c>
      <c r="F53" s="4">
        <v>1</v>
      </c>
      <c r="G53" s="4">
        <v>0</v>
      </c>
    </row>
    <row r="54" spans="2:7" x14ac:dyDescent="0.25">
      <c r="B54" s="9">
        <v>12</v>
      </c>
      <c r="C54" s="1">
        <f t="shared" ref="C54:C60" si="23">SUM(D54:G54)</f>
        <v>21</v>
      </c>
      <c r="D54" s="4">
        <v>19</v>
      </c>
      <c r="E54" s="4">
        <v>0</v>
      </c>
      <c r="F54" s="4">
        <v>0</v>
      </c>
      <c r="G54" s="4">
        <v>2</v>
      </c>
    </row>
    <row r="55" spans="2:7" x14ac:dyDescent="0.25">
      <c r="B55" s="9">
        <v>13</v>
      </c>
      <c r="C55" s="1">
        <f t="shared" si="23"/>
        <v>1150</v>
      </c>
      <c r="D55" s="4">
        <v>1121</v>
      </c>
      <c r="E55" s="4">
        <v>25</v>
      </c>
      <c r="F55" s="4">
        <v>3</v>
      </c>
      <c r="G55" s="4">
        <v>1</v>
      </c>
    </row>
    <row r="56" spans="2:7" x14ac:dyDescent="0.25">
      <c r="B56" s="9">
        <v>14</v>
      </c>
      <c r="C56" s="1">
        <f t="shared" si="23"/>
        <v>2177</v>
      </c>
      <c r="D56" s="4">
        <v>1116</v>
      </c>
      <c r="E56" s="4">
        <v>1021</v>
      </c>
      <c r="F56" s="4">
        <v>38</v>
      </c>
      <c r="G56" s="4">
        <v>2</v>
      </c>
    </row>
    <row r="57" spans="2:7" x14ac:dyDescent="0.25">
      <c r="B57" s="9">
        <v>15</v>
      </c>
      <c r="C57" s="1">
        <f t="shared" si="23"/>
        <v>2465</v>
      </c>
      <c r="D57" s="4">
        <v>516</v>
      </c>
      <c r="E57" s="4">
        <v>1005</v>
      </c>
      <c r="F57" s="4">
        <v>908</v>
      </c>
      <c r="G57" s="4">
        <v>36</v>
      </c>
    </row>
    <row r="58" spans="2:7" x14ac:dyDescent="0.25">
      <c r="B58" s="9">
        <v>16</v>
      </c>
      <c r="C58" s="1">
        <f t="shared" si="23"/>
        <v>2401</v>
      </c>
      <c r="D58" s="4">
        <v>211</v>
      </c>
      <c r="E58" s="4">
        <v>567</v>
      </c>
      <c r="F58" s="4">
        <v>845</v>
      </c>
      <c r="G58" s="4">
        <v>778</v>
      </c>
    </row>
    <row r="59" spans="2:7" x14ac:dyDescent="0.25">
      <c r="B59" s="9">
        <v>17</v>
      </c>
      <c r="C59" s="1">
        <f t="shared" si="23"/>
        <v>1606</v>
      </c>
      <c r="D59" s="4">
        <v>69</v>
      </c>
      <c r="E59" s="4">
        <v>251</v>
      </c>
      <c r="F59" s="4">
        <v>511</v>
      </c>
      <c r="G59" s="4">
        <v>775</v>
      </c>
    </row>
    <row r="60" spans="2:7" x14ac:dyDescent="0.25">
      <c r="B60" s="9" t="s">
        <v>91</v>
      </c>
      <c r="C60" s="1">
        <f t="shared" si="23"/>
        <v>1157</v>
      </c>
      <c r="D60" s="4">
        <v>28</v>
      </c>
      <c r="E60" s="4">
        <v>109</v>
      </c>
      <c r="F60" s="4">
        <v>323</v>
      </c>
      <c r="G60" s="4">
        <v>697</v>
      </c>
    </row>
    <row r="61" spans="2:7" x14ac:dyDescent="0.25">
      <c r="C61" s="4"/>
      <c r="D61" s="4"/>
      <c r="E61" s="4"/>
      <c r="F61" s="4"/>
      <c r="G61" s="4"/>
    </row>
    <row r="62" spans="2:7" x14ac:dyDescent="0.25">
      <c r="B62" s="6" t="s">
        <v>36</v>
      </c>
      <c r="C62" s="1">
        <f>SUM(C63:C70)</f>
        <v>11777</v>
      </c>
      <c r="D62" s="1">
        <f t="shared" ref="D62:G62" si="24">SUM(D63:D70)</f>
        <v>3017</v>
      </c>
      <c r="E62" s="1">
        <f t="shared" si="24"/>
        <v>3102</v>
      </c>
      <c r="F62" s="1">
        <f t="shared" si="24"/>
        <v>2972</v>
      </c>
      <c r="G62" s="1">
        <f t="shared" si="24"/>
        <v>2686</v>
      </c>
    </row>
    <row r="63" spans="2:7" x14ac:dyDescent="0.25">
      <c r="B63" s="9" t="s">
        <v>90</v>
      </c>
      <c r="C63" s="1">
        <f>SUM(D63:G63)</f>
        <v>6</v>
      </c>
      <c r="D63" s="4">
        <v>1</v>
      </c>
      <c r="E63" s="4">
        <v>1</v>
      </c>
      <c r="F63" s="4">
        <v>4</v>
      </c>
      <c r="G63" s="4">
        <v>0</v>
      </c>
    </row>
    <row r="64" spans="2:7" x14ac:dyDescent="0.25">
      <c r="B64" s="9">
        <v>12</v>
      </c>
      <c r="C64" s="1">
        <f t="shared" ref="C64:C70" si="25">SUM(D64:G64)</f>
        <v>35</v>
      </c>
      <c r="D64" s="4">
        <v>32</v>
      </c>
      <c r="E64" s="4">
        <v>2</v>
      </c>
      <c r="F64" s="4">
        <v>0</v>
      </c>
      <c r="G64" s="4">
        <v>1</v>
      </c>
    </row>
    <row r="65" spans="2:8" x14ac:dyDescent="0.25">
      <c r="B65" s="9">
        <v>13</v>
      </c>
      <c r="C65" s="1">
        <f t="shared" si="25"/>
        <v>1429</v>
      </c>
      <c r="D65" s="4">
        <v>1391</v>
      </c>
      <c r="E65" s="4">
        <v>33</v>
      </c>
      <c r="F65" s="4">
        <v>3</v>
      </c>
      <c r="G65" s="4">
        <v>2</v>
      </c>
    </row>
    <row r="66" spans="2:8" x14ac:dyDescent="0.25">
      <c r="B66" s="9">
        <v>14</v>
      </c>
      <c r="C66" s="1">
        <f t="shared" si="25"/>
        <v>2543</v>
      </c>
      <c r="D66" s="4">
        <v>1083</v>
      </c>
      <c r="E66" s="4">
        <v>1414</v>
      </c>
      <c r="F66" s="4">
        <v>40</v>
      </c>
      <c r="G66" s="4">
        <v>6</v>
      </c>
    </row>
    <row r="67" spans="2:8" x14ac:dyDescent="0.25">
      <c r="B67" s="9">
        <v>15</v>
      </c>
      <c r="C67" s="1">
        <f t="shared" si="25"/>
        <v>2761</v>
      </c>
      <c r="D67" s="4">
        <v>350</v>
      </c>
      <c r="E67" s="4">
        <v>1050</v>
      </c>
      <c r="F67" s="4">
        <v>1310</v>
      </c>
      <c r="G67" s="4">
        <v>51</v>
      </c>
    </row>
    <row r="68" spans="2:8" x14ac:dyDescent="0.25">
      <c r="B68" s="9">
        <v>16</v>
      </c>
      <c r="C68" s="1">
        <f t="shared" si="25"/>
        <v>2678</v>
      </c>
      <c r="D68" s="4">
        <v>109</v>
      </c>
      <c r="E68" s="4">
        <v>400</v>
      </c>
      <c r="F68" s="4">
        <v>1021</v>
      </c>
      <c r="G68" s="4">
        <v>1148</v>
      </c>
    </row>
    <row r="69" spans="2:8" x14ac:dyDescent="0.25">
      <c r="B69" s="9">
        <v>17</v>
      </c>
      <c r="C69" s="1">
        <f t="shared" si="25"/>
        <v>1481</v>
      </c>
      <c r="D69" s="4">
        <v>32</v>
      </c>
      <c r="E69" s="4">
        <v>149</v>
      </c>
      <c r="F69" s="4">
        <v>402</v>
      </c>
      <c r="G69" s="4">
        <v>898</v>
      </c>
    </row>
    <row r="70" spans="2:8" x14ac:dyDescent="0.25">
      <c r="B70" s="10" t="s">
        <v>91</v>
      </c>
      <c r="C70" s="2">
        <f t="shared" si="25"/>
        <v>844</v>
      </c>
      <c r="D70" s="5">
        <v>19</v>
      </c>
      <c r="E70" s="5">
        <v>53</v>
      </c>
      <c r="F70" s="5">
        <v>192</v>
      </c>
      <c r="G70" s="5">
        <v>580</v>
      </c>
    </row>
    <row r="71" spans="2:8" x14ac:dyDescent="0.25">
      <c r="B71" s="6" t="s">
        <v>7</v>
      </c>
    </row>
    <row r="74" spans="2:8" x14ac:dyDescent="0.25">
      <c r="B74" s="6" t="s">
        <v>38</v>
      </c>
    </row>
    <row r="75" spans="2:8" x14ac:dyDescent="0.25">
      <c r="B75" s="6" t="s">
        <v>106</v>
      </c>
      <c r="C75" s="6"/>
      <c r="D75" s="6"/>
      <c r="E75" s="6"/>
      <c r="F75" s="6"/>
      <c r="G75" s="6"/>
      <c r="H75" s="6"/>
    </row>
    <row r="76" spans="2:8" x14ac:dyDescent="0.25">
      <c r="C76" s="6"/>
      <c r="D76" s="6"/>
      <c r="E76" s="6"/>
      <c r="F76" s="6"/>
      <c r="G76" s="6"/>
      <c r="H76" s="6"/>
    </row>
    <row r="77" spans="2:8" ht="13.8" thickBot="1" x14ac:dyDescent="0.3">
      <c r="B77" s="8"/>
      <c r="C77" s="8" t="s">
        <v>0</v>
      </c>
      <c r="D77" s="8" t="s">
        <v>23</v>
      </c>
      <c r="E77" s="8" t="s">
        <v>24</v>
      </c>
      <c r="F77" s="8" t="s">
        <v>25</v>
      </c>
      <c r="G77" s="8" t="s">
        <v>26</v>
      </c>
    </row>
    <row r="79" spans="2:8" x14ac:dyDescent="0.25">
      <c r="B79" s="6" t="s">
        <v>27</v>
      </c>
      <c r="C79" s="3">
        <f>SUM(C80:C87)</f>
        <v>22280</v>
      </c>
      <c r="D79" s="3">
        <f t="shared" ref="D79:G79" si="26">SUM(D80:D87)</f>
        <v>6518</v>
      </c>
      <c r="E79" s="3">
        <f t="shared" si="26"/>
        <v>5824</v>
      </c>
      <c r="F79" s="3">
        <f t="shared" si="26"/>
        <v>5317</v>
      </c>
      <c r="G79" s="3">
        <f t="shared" si="26"/>
        <v>4621</v>
      </c>
    </row>
    <row r="80" spans="2:8" x14ac:dyDescent="0.25">
      <c r="B80" s="9" t="s">
        <v>90</v>
      </c>
      <c r="C80" s="3">
        <f t="shared" ref="C80:C87" si="27">SUM(D80:G80)</f>
        <v>2</v>
      </c>
      <c r="D80" s="3">
        <f>D90+D100</f>
        <v>2</v>
      </c>
      <c r="E80" s="3">
        <f t="shared" ref="E80:G80" si="28">E90+E100</f>
        <v>0</v>
      </c>
      <c r="F80" s="3">
        <f t="shared" si="28"/>
        <v>0</v>
      </c>
      <c r="G80" s="3">
        <f t="shared" si="28"/>
        <v>0</v>
      </c>
    </row>
    <row r="81" spans="2:7" x14ac:dyDescent="0.25">
      <c r="B81" s="9">
        <v>12</v>
      </c>
      <c r="C81" s="3">
        <f t="shared" si="27"/>
        <v>99</v>
      </c>
      <c r="D81" s="3">
        <f t="shared" ref="D81:G86" si="29">D91+D101</f>
        <v>89</v>
      </c>
      <c r="E81" s="3">
        <f t="shared" si="29"/>
        <v>5</v>
      </c>
      <c r="F81" s="3">
        <f t="shared" si="29"/>
        <v>5</v>
      </c>
      <c r="G81" s="3">
        <f t="shared" si="29"/>
        <v>0</v>
      </c>
    </row>
    <row r="82" spans="2:7" x14ac:dyDescent="0.25">
      <c r="B82" s="9">
        <v>13</v>
      </c>
      <c r="C82" s="3">
        <f t="shared" si="27"/>
        <v>3027</v>
      </c>
      <c r="D82" s="3">
        <f t="shared" si="29"/>
        <v>2908</v>
      </c>
      <c r="E82" s="3">
        <f t="shared" si="29"/>
        <v>106</v>
      </c>
      <c r="F82" s="3">
        <f t="shared" si="29"/>
        <v>9</v>
      </c>
      <c r="G82" s="3">
        <f t="shared" si="29"/>
        <v>4</v>
      </c>
    </row>
    <row r="83" spans="2:7" x14ac:dyDescent="0.25">
      <c r="B83" s="9">
        <v>14</v>
      </c>
      <c r="C83" s="3">
        <f t="shared" si="27"/>
        <v>4743</v>
      </c>
      <c r="D83" s="3">
        <f t="shared" si="29"/>
        <v>2019</v>
      </c>
      <c r="E83" s="3">
        <f t="shared" si="29"/>
        <v>2602</v>
      </c>
      <c r="F83" s="3">
        <f t="shared" si="29"/>
        <v>118</v>
      </c>
      <c r="G83" s="3">
        <f t="shared" si="29"/>
        <v>4</v>
      </c>
    </row>
    <row r="84" spans="2:7" x14ac:dyDescent="0.25">
      <c r="B84" s="9">
        <v>15</v>
      </c>
      <c r="C84" s="3">
        <f t="shared" si="27"/>
        <v>5212</v>
      </c>
      <c r="D84" s="3">
        <f t="shared" si="29"/>
        <v>960</v>
      </c>
      <c r="E84" s="3">
        <f t="shared" si="29"/>
        <v>1821</v>
      </c>
      <c r="F84" s="3">
        <f t="shared" si="29"/>
        <v>2311</v>
      </c>
      <c r="G84" s="3">
        <f t="shared" si="29"/>
        <v>120</v>
      </c>
    </row>
    <row r="85" spans="2:7" x14ac:dyDescent="0.25">
      <c r="B85" s="9">
        <v>16</v>
      </c>
      <c r="C85" s="3">
        <f t="shared" si="27"/>
        <v>4818</v>
      </c>
      <c r="D85" s="3">
        <f t="shared" si="29"/>
        <v>390</v>
      </c>
      <c r="E85" s="3">
        <f t="shared" si="29"/>
        <v>833</v>
      </c>
      <c r="F85" s="3">
        <f t="shared" si="29"/>
        <v>1608</v>
      </c>
      <c r="G85" s="3">
        <f t="shared" si="29"/>
        <v>1987</v>
      </c>
    </row>
    <row r="86" spans="2:7" x14ac:dyDescent="0.25">
      <c r="B86" s="9">
        <v>17</v>
      </c>
      <c r="C86" s="3">
        <f t="shared" si="27"/>
        <v>2636</v>
      </c>
      <c r="D86" s="3">
        <f t="shared" si="29"/>
        <v>105</v>
      </c>
      <c r="E86" s="3">
        <f t="shared" si="29"/>
        <v>325</v>
      </c>
      <c r="F86" s="3">
        <f t="shared" si="29"/>
        <v>807</v>
      </c>
      <c r="G86" s="3">
        <f t="shared" si="29"/>
        <v>1399</v>
      </c>
    </row>
    <row r="87" spans="2:7" x14ac:dyDescent="0.25">
      <c r="B87" s="9" t="s">
        <v>91</v>
      </c>
      <c r="C87" s="3">
        <f t="shared" si="27"/>
        <v>1743</v>
      </c>
      <c r="D87" s="3">
        <f>D97+D107</f>
        <v>45</v>
      </c>
      <c r="E87" s="3">
        <f t="shared" ref="E87:G87" si="30">E97+E107</f>
        <v>132</v>
      </c>
      <c r="F87" s="3">
        <f t="shared" si="30"/>
        <v>459</v>
      </c>
      <c r="G87" s="3">
        <f t="shared" si="30"/>
        <v>1107</v>
      </c>
    </row>
    <row r="88" spans="2:7" x14ac:dyDescent="0.25">
      <c r="C88" s="4"/>
      <c r="D88" s="4"/>
      <c r="E88" s="4"/>
      <c r="F88" s="4"/>
      <c r="G88" s="4"/>
    </row>
    <row r="89" spans="2:7" x14ac:dyDescent="0.25">
      <c r="B89" s="6" t="s">
        <v>35</v>
      </c>
      <c r="C89" s="1">
        <f>SUM(C90:C97)</f>
        <v>10662</v>
      </c>
      <c r="D89" s="1">
        <f t="shared" ref="D89" si="31">SUM(D90:D97)</f>
        <v>3301</v>
      </c>
      <c r="E89" s="1">
        <f t="shared" ref="E89" si="32">SUM(E90:E97)</f>
        <v>2740</v>
      </c>
      <c r="F89" s="1">
        <f t="shared" ref="F89" si="33">SUM(F90:F97)</f>
        <v>2500</v>
      </c>
      <c r="G89" s="1">
        <f t="shared" ref="G89" si="34">SUM(G90:G97)</f>
        <v>2121</v>
      </c>
    </row>
    <row r="90" spans="2:7" x14ac:dyDescent="0.25">
      <c r="B90" s="9" t="s">
        <v>90</v>
      </c>
      <c r="C90" s="1">
        <f t="shared" ref="C90:C97" si="35">SUM(D90:G90)</f>
        <v>0</v>
      </c>
      <c r="D90" s="4">
        <v>0</v>
      </c>
      <c r="E90" s="4">
        <v>0</v>
      </c>
      <c r="F90" s="4"/>
      <c r="G90" s="4">
        <v>0</v>
      </c>
    </row>
    <row r="91" spans="2:7" x14ac:dyDescent="0.25">
      <c r="B91" s="9">
        <v>12</v>
      </c>
      <c r="C91" s="1">
        <f t="shared" si="35"/>
        <v>42</v>
      </c>
      <c r="D91" s="4">
        <v>38</v>
      </c>
      <c r="E91" s="4">
        <v>3</v>
      </c>
      <c r="F91" s="4">
        <v>1</v>
      </c>
      <c r="G91" s="4">
        <v>0</v>
      </c>
    </row>
    <row r="92" spans="2:7" x14ac:dyDescent="0.25">
      <c r="B92" s="9">
        <v>13</v>
      </c>
      <c r="C92" s="1">
        <f t="shared" si="35"/>
        <v>1296</v>
      </c>
      <c r="D92" s="4">
        <v>1240</v>
      </c>
      <c r="E92" s="4">
        <v>50</v>
      </c>
      <c r="F92" s="4">
        <v>4</v>
      </c>
      <c r="G92" s="4">
        <v>2</v>
      </c>
    </row>
    <row r="93" spans="2:7" x14ac:dyDescent="0.25">
      <c r="B93" s="9">
        <v>14</v>
      </c>
      <c r="C93" s="1">
        <f t="shared" si="35"/>
        <v>2175</v>
      </c>
      <c r="D93" s="4">
        <v>1067</v>
      </c>
      <c r="E93" s="4">
        <v>1062</v>
      </c>
      <c r="F93" s="4">
        <v>45</v>
      </c>
      <c r="G93" s="4">
        <v>1</v>
      </c>
    </row>
    <row r="94" spans="2:7" x14ac:dyDescent="0.25">
      <c r="B94" s="9">
        <v>15</v>
      </c>
      <c r="C94" s="1">
        <f t="shared" si="35"/>
        <v>2460</v>
      </c>
      <c r="D94" s="4">
        <v>591</v>
      </c>
      <c r="E94" s="4">
        <v>868</v>
      </c>
      <c r="F94" s="4">
        <v>956</v>
      </c>
      <c r="G94" s="4">
        <v>45</v>
      </c>
    </row>
    <row r="95" spans="2:7" x14ac:dyDescent="0.25">
      <c r="B95" s="9">
        <v>16</v>
      </c>
      <c r="C95" s="1">
        <f t="shared" si="35"/>
        <v>2305</v>
      </c>
      <c r="D95" s="4">
        <v>259</v>
      </c>
      <c r="E95" s="4">
        <v>471</v>
      </c>
      <c r="F95" s="4">
        <v>772</v>
      </c>
      <c r="G95" s="4">
        <v>803</v>
      </c>
    </row>
    <row r="96" spans="2:7" x14ac:dyDescent="0.25">
      <c r="B96" s="9">
        <v>17</v>
      </c>
      <c r="C96" s="1">
        <f t="shared" si="35"/>
        <v>1390</v>
      </c>
      <c r="D96" s="4">
        <v>75</v>
      </c>
      <c r="E96" s="4">
        <v>199</v>
      </c>
      <c r="F96" s="4">
        <v>448</v>
      </c>
      <c r="G96" s="4">
        <v>668</v>
      </c>
    </row>
    <row r="97" spans="2:8" x14ac:dyDescent="0.25">
      <c r="B97" s="9" t="s">
        <v>91</v>
      </c>
      <c r="C97" s="1">
        <f t="shared" si="35"/>
        <v>994</v>
      </c>
      <c r="D97" s="4">
        <v>31</v>
      </c>
      <c r="E97" s="4">
        <v>87</v>
      </c>
      <c r="F97" s="4">
        <v>274</v>
      </c>
      <c r="G97" s="4">
        <v>602</v>
      </c>
    </row>
    <row r="98" spans="2:8" x14ac:dyDescent="0.25">
      <c r="C98" s="4"/>
      <c r="D98" s="4"/>
      <c r="E98" s="4"/>
      <c r="F98" s="4"/>
      <c r="G98" s="4"/>
    </row>
    <row r="99" spans="2:8" x14ac:dyDescent="0.25">
      <c r="B99" s="6" t="s">
        <v>36</v>
      </c>
      <c r="C99" s="1">
        <f>SUM(C100:C107)</f>
        <v>11618</v>
      </c>
      <c r="D99" s="1">
        <f t="shared" ref="D99" si="36">SUM(D100:D107)</f>
        <v>3217</v>
      </c>
      <c r="E99" s="1">
        <f t="shared" ref="E99" si="37">SUM(E100:E107)</f>
        <v>3084</v>
      </c>
      <c r="F99" s="1">
        <f t="shared" ref="F99" si="38">SUM(F100:F107)</f>
        <v>2817</v>
      </c>
      <c r="G99" s="1">
        <f t="shared" ref="G99" si="39">SUM(G100:G107)</f>
        <v>2500</v>
      </c>
    </row>
    <row r="100" spans="2:8" x14ac:dyDescent="0.25">
      <c r="B100" s="9" t="s">
        <v>90</v>
      </c>
      <c r="C100" s="1">
        <f t="shared" ref="C100:C107" si="40">SUM(D100:G100)</f>
        <v>2</v>
      </c>
      <c r="D100" s="4">
        <v>2</v>
      </c>
      <c r="E100" s="4">
        <v>0</v>
      </c>
      <c r="F100" s="4">
        <v>0</v>
      </c>
      <c r="G100" s="4">
        <v>0</v>
      </c>
    </row>
    <row r="101" spans="2:8" x14ac:dyDescent="0.25">
      <c r="B101" s="9">
        <v>12</v>
      </c>
      <c r="C101" s="1">
        <f t="shared" si="40"/>
        <v>57</v>
      </c>
      <c r="D101" s="4">
        <v>51</v>
      </c>
      <c r="E101" s="4">
        <v>2</v>
      </c>
      <c r="F101" s="4">
        <v>4</v>
      </c>
      <c r="G101" s="4">
        <v>0</v>
      </c>
    </row>
    <row r="102" spans="2:8" x14ac:dyDescent="0.25">
      <c r="B102" s="9">
        <v>13</v>
      </c>
      <c r="C102" s="1">
        <f t="shared" si="40"/>
        <v>1731</v>
      </c>
      <c r="D102" s="4">
        <v>1668</v>
      </c>
      <c r="E102" s="4">
        <v>56</v>
      </c>
      <c r="F102" s="4">
        <v>5</v>
      </c>
      <c r="G102" s="4">
        <v>2</v>
      </c>
    </row>
    <row r="103" spans="2:8" x14ac:dyDescent="0.25">
      <c r="B103" s="9">
        <v>14</v>
      </c>
      <c r="C103" s="1">
        <f t="shared" si="40"/>
        <v>2568</v>
      </c>
      <c r="D103" s="4">
        <v>952</v>
      </c>
      <c r="E103" s="4">
        <v>1540</v>
      </c>
      <c r="F103" s="4">
        <v>73</v>
      </c>
      <c r="G103" s="4">
        <v>3</v>
      </c>
    </row>
    <row r="104" spans="2:8" x14ac:dyDescent="0.25">
      <c r="B104" s="9">
        <v>15</v>
      </c>
      <c r="C104" s="1">
        <f t="shared" si="40"/>
        <v>2752</v>
      </c>
      <c r="D104" s="4">
        <v>369</v>
      </c>
      <c r="E104" s="4">
        <v>953</v>
      </c>
      <c r="F104" s="4">
        <v>1355</v>
      </c>
      <c r="G104" s="4">
        <v>75</v>
      </c>
    </row>
    <row r="105" spans="2:8" x14ac:dyDescent="0.25">
      <c r="B105" s="9">
        <v>16</v>
      </c>
      <c r="C105" s="1">
        <f t="shared" si="40"/>
        <v>2513</v>
      </c>
      <c r="D105" s="4">
        <v>131</v>
      </c>
      <c r="E105" s="4">
        <v>362</v>
      </c>
      <c r="F105" s="4">
        <v>836</v>
      </c>
      <c r="G105" s="4">
        <v>1184</v>
      </c>
    </row>
    <row r="106" spans="2:8" x14ac:dyDescent="0.25">
      <c r="B106" s="9">
        <v>17</v>
      </c>
      <c r="C106" s="1">
        <f t="shared" si="40"/>
        <v>1246</v>
      </c>
      <c r="D106" s="4">
        <v>30</v>
      </c>
      <c r="E106" s="4">
        <v>126</v>
      </c>
      <c r="F106" s="4">
        <v>359</v>
      </c>
      <c r="G106" s="4">
        <v>731</v>
      </c>
    </row>
    <row r="107" spans="2:8" x14ac:dyDescent="0.25">
      <c r="B107" s="10" t="s">
        <v>91</v>
      </c>
      <c r="C107" s="2">
        <f t="shared" si="40"/>
        <v>749</v>
      </c>
      <c r="D107" s="5">
        <v>14</v>
      </c>
      <c r="E107" s="5">
        <v>45</v>
      </c>
      <c r="F107" s="5">
        <v>185</v>
      </c>
      <c r="G107" s="5">
        <v>505</v>
      </c>
    </row>
    <row r="108" spans="2:8" x14ac:dyDescent="0.25">
      <c r="B108" s="6" t="s">
        <v>7</v>
      </c>
    </row>
    <row r="111" spans="2:8" x14ac:dyDescent="0.25">
      <c r="B111" s="6" t="s">
        <v>38</v>
      </c>
    </row>
    <row r="112" spans="2:8" x14ac:dyDescent="0.25">
      <c r="B112" s="6" t="s">
        <v>101</v>
      </c>
      <c r="C112" s="6"/>
      <c r="D112" s="6"/>
      <c r="E112" s="6"/>
      <c r="F112" s="6"/>
      <c r="G112" s="6"/>
      <c r="H112" s="6"/>
    </row>
    <row r="113" spans="2:8" x14ac:dyDescent="0.25">
      <c r="C113" s="6"/>
      <c r="D113" s="6"/>
      <c r="E113" s="6"/>
      <c r="F113" s="6"/>
      <c r="G113" s="6"/>
      <c r="H113" s="6"/>
    </row>
    <row r="114" spans="2:8" ht="13.8" thickBot="1" x14ac:dyDescent="0.3">
      <c r="B114" s="8"/>
      <c r="C114" s="8" t="s">
        <v>0</v>
      </c>
      <c r="D114" s="8" t="s">
        <v>22</v>
      </c>
      <c r="E114" s="8" t="s">
        <v>23</v>
      </c>
      <c r="F114" s="8" t="s">
        <v>24</v>
      </c>
      <c r="G114" s="8" t="s">
        <v>25</v>
      </c>
      <c r="H114" s="8" t="s">
        <v>26</v>
      </c>
    </row>
    <row r="116" spans="2:8" x14ac:dyDescent="0.25">
      <c r="B116" s="6" t="s">
        <v>27</v>
      </c>
      <c r="C116" s="3">
        <f>C126+C136</f>
        <v>22313</v>
      </c>
      <c r="D116" s="3">
        <f t="shared" ref="D116:G116" si="41">D126+D136</f>
        <v>6627</v>
      </c>
      <c r="E116" s="3">
        <f t="shared" si="41"/>
        <v>5831</v>
      </c>
      <c r="F116" s="3">
        <f t="shared" si="41"/>
        <v>5318</v>
      </c>
      <c r="G116" s="3">
        <f t="shared" si="41"/>
        <v>4537</v>
      </c>
    </row>
    <row r="117" spans="2:8" x14ac:dyDescent="0.25">
      <c r="B117" s="9" t="s">
        <v>90</v>
      </c>
      <c r="C117" s="3">
        <f t="shared" ref="C117:G124" si="42">C127+C137</f>
        <v>26</v>
      </c>
      <c r="D117" s="3">
        <f t="shared" si="42"/>
        <v>25</v>
      </c>
      <c r="E117" s="3">
        <f t="shared" si="42"/>
        <v>1</v>
      </c>
      <c r="F117" s="3">
        <f t="shared" si="42"/>
        <v>0</v>
      </c>
      <c r="G117" s="3">
        <f t="shared" si="42"/>
        <v>0</v>
      </c>
    </row>
    <row r="118" spans="2:8" x14ac:dyDescent="0.25">
      <c r="B118" s="9">
        <v>12</v>
      </c>
      <c r="C118" s="3">
        <f t="shared" si="42"/>
        <v>967</v>
      </c>
      <c r="D118" s="3">
        <f t="shared" si="42"/>
        <v>951</v>
      </c>
      <c r="E118" s="3">
        <f t="shared" si="42"/>
        <v>16</v>
      </c>
      <c r="F118" s="3">
        <f t="shared" si="42"/>
        <v>0</v>
      </c>
      <c r="G118" s="3">
        <f t="shared" si="42"/>
        <v>0</v>
      </c>
    </row>
    <row r="119" spans="2:8" x14ac:dyDescent="0.25">
      <c r="B119" s="9">
        <v>13</v>
      </c>
      <c r="C119" s="3">
        <f t="shared" si="42"/>
        <v>3909</v>
      </c>
      <c r="D119" s="3">
        <f t="shared" si="42"/>
        <v>2942</v>
      </c>
      <c r="E119" s="3">
        <f t="shared" si="42"/>
        <v>959</v>
      </c>
      <c r="F119" s="3">
        <f t="shared" si="42"/>
        <v>8</v>
      </c>
      <c r="G119" s="3">
        <f t="shared" si="42"/>
        <v>0</v>
      </c>
    </row>
    <row r="120" spans="2:8" x14ac:dyDescent="0.25">
      <c r="B120" s="9">
        <v>14</v>
      </c>
      <c r="C120" s="3">
        <f t="shared" si="42"/>
        <v>5036</v>
      </c>
      <c r="D120" s="3">
        <f t="shared" si="42"/>
        <v>1685</v>
      </c>
      <c r="E120" s="3">
        <f t="shared" si="42"/>
        <v>2547</v>
      </c>
      <c r="F120" s="3">
        <f t="shared" si="42"/>
        <v>795</v>
      </c>
      <c r="G120" s="3">
        <f t="shared" si="42"/>
        <v>9</v>
      </c>
    </row>
    <row r="121" spans="2:8" x14ac:dyDescent="0.25">
      <c r="B121" s="9">
        <v>15</v>
      </c>
      <c r="C121" s="3">
        <f t="shared" si="42"/>
        <v>5049</v>
      </c>
      <c r="D121" s="3">
        <f t="shared" si="42"/>
        <v>699</v>
      </c>
      <c r="E121" s="3">
        <f t="shared" si="42"/>
        <v>1364</v>
      </c>
      <c r="F121" s="3">
        <f t="shared" si="42"/>
        <v>2294</v>
      </c>
      <c r="G121" s="3">
        <f t="shared" si="42"/>
        <v>692</v>
      </c>
    </row>
    <row r="122" spans="2:8" x14ac:dyDescent="0.25">
      <c r="B122" s="9">
        <v>16</v>
      </c>
      <c r="C122" s="3">
        <f t="shared" si="42"/>
        <v>3971</v>
      </c>
      <c r="D122" s="3">
        <f t="shared" si="42"/>
        <v>238</v>
      </c>
      <c r="E122" s="3">
        <f t="shared" si="42"/>
        <v>642</v>
      </c>
      <c r="F122" s="3">
        <f t="shared" si="42"/>
        <v>1234</v>
      </c>
      <c r="G122" s="3">
        <f t="shared" si="42"/>
        <v>1857</v>
      </c>
    </row>
    <row r="123" spans="2:8" x14ac:dyDescent="0.25">
      <c r="B123" s="9">
        <v>17</v>
      </c>
      <c r="C123" s="3">
        <f t="shared" si="42"/>
        <v>2057</v>
      </c>
      <c r="D123" s="3">
        <f t="shared" si="42"/>
        <v>54</v>
      </c>
      <c r="E123" s="3">
        <f t="shared" si="42"/>
        <v>217</v>
      </c>
      <c r="F123" s="3">
        <f t="shared" si="42"/>
        <v>642</v>
      </c>
      <c r="G123" s="3">
        <f t="shared" si="42"/>
        <v>1144</v>
      </c>
    </row>
    <row r="124" spans="2:8" x14ac:dyDescent="0.25">
      <c r="B124" s="9" t="s">
        <v>91</v>
      </c>
      <c r="C124" s="3">
        <f t="shared" si="42"/>
        <v>1298</v>
      </c>
      <c r="D124" s="3">
        <f t="shared" si="42"/>
        <v>33</v>
      </c>
      <c r="E124" s="3">
        <f t="shared" si="42"/>
        <v>85</v>
      </c>
      <c r="F124" s="3">
        <f t="shared" si="42"/>
        <v>345</v>
      </c>
      <c r="G124" s="3">
        <f t="shared" si="42"/>
        <v>835</v>
      </c>
    </row>
    <row r="125" spans="2:8" x14ac:dyDescent="0.25">
      <c r="C125" s="4"/>
      <c r="D125" s="4"/>
      <c r="E125" s="4"/>
      <c r="F125" s="4"/>
      <c r="G125" s="4"/>
    </row>
    <row r="126" spans="2:8" x14ac:dyDescent="0.25">
      <c r="B126" s="6" t="s">
        <v>35</v>
      </c>
      <c r="C126" s="1">
        <f>SUM(C127:C134)</f>
        <v>10631</v>
      </c>
      <c r="D126" s="1">
        <f t="shared" ref="D126:G126" si="43">SUM(D127:D134)</f>
        <v>3280</v>
      </c>
      <c r="E126" s="1">
        <f t="shared" si="43"/>
        <v>2790</v>
      </c>
      <c r="F126" s="1">
        <f t="shared" si="43"/>
        <v>2492</v>
      </c>
      <c r="G126" s="1">
        <f t="shared" si="43"/>
        <v>2069</v>
      </c>
    </row>
    <row r="127" spans="2:8" x14ac:dyDescent="0.25">
      <c r="B127" s="9" t="s">
        <v>90</v>
      </c>
      <c r="C127" s="1">
        <f t="shared" ref="C127:C134" si="44">SUM(D127:G127)</f>
        <v>16</v>
      </c>
      <c r="D127" s="4">
        <v>15</v>
      </c>
      <c r="E127" s="4">
        <v>1</v>
      </c>
      <c r="F127" s="4">
        <v>0</v>
      </c>
      <c r="G127" s="4">
        <v>0</v>
      </c>
    </row>
    <row r="128" spans="2:8" x14ac:dyDescent="0.25">
      <c r="B128" s="9">
        <v>12</v>
      </c>
      <c r="C128" s="1">
        <f t="shared" si="44"/>
        <v>396</v>
      </c>
      <c r="D128" s="4">
        <v>390</v>
      </c>
      <c r="E128" s="4">
        <v>6</v>
      </c>
      <c r="F128" s="4">
        <v>0</v>
      </c>
      <c r="G128" s="4">
        <v>0</v>
      </c>
    </row>
    <row r="129" spans="2:7" x14ac:dyDescent="0.25">
      <c r="B129" s="9">
        <v>13</v>
      </c>
      <c r="C129" s="1">
        <f t="shared" si="44"/>
        <v>1715</v>
      </c>
      <c r="D129" s="4">
        <v>1329</v>
      </c>
      <c r="E129" s="4">
        <v>385</v>
      </c>
      <c r="F129" s="4">
        <v>1</v>
      </c>
      <c r="G129" s="4">
        <v>0</v>
      </c>
    </row>
    <row r="130" spans="2:7" x14ac:dyDescent="0.25">
      <c r="B130" s="9">
        <v>14</v>
      </c>
      <c r="C130" s="1">
        <f t="shared" si="44"/>
        <v>2353</v>
      </c>
      <c r="D130" s="4">
        <v>905</v>
      </c>
      <c r="E130" s="4">
        <v>1151</v>
      </c>
      <c r="F130" s="4">
        <v>294</v>
      </c>
      <c r="G130" s="4">
        <v>3</v>
      </c>
    </row>
    <row r="131" spans="2:7" x14ac:dyDescent="0.25">
      <c r="B131" s="9">
        <v>15</v>
      </c>
      <c r="C131" s="1">
        <f t="shared" si="44"/>
        <v>2367</v>
      </c>
      <c r="D131" s="4">
        <v>432</v>
      </c>
      <c r="E131" s="4">
        <v>680</v>
      </c>
      <c r="F131" s="4">
        <v>1009</v>
      </c>
      <c r="G131" s="4">
        <v>246</v>
      </c>
    </row>
    <row r="132" spans="2:7" x14ac:dyDescent="0.25">
      <c r="B132" s="9">
        <v>16</v>
      </c>
      <c r="C132" s="1">
        <f t="shared" si="44"/>
        <v>1932</v>
      </c>
      <c r="D132" s="4">
        <v>148</v>
      </c>
      <c r="E132" s="4">
        <v>369</v>
      </c>
      <c r="F132" s="4">
        <v>641</v>
      </c>
      <c r="G132" s="4">
        <v>774</v>
      </c>
    </row>
    <row r="133" spans="2:7" x14ac:dyDescent="0.25">
      <c r="B133" s="9">
        <v>17</v>
      </c>
      <c r="C133" s="1">
        <f t="shared" si="44"/>
        <v>1093</v>
      </c>
      <c r="D133" s="4">
        <v>38</v>
      </c>
      <c r="E133" s="4">
        <v>144</v>
      </c>
      <c r="F133" s="4">
        <v>343</v>
      </c>
      <c r="G133" s="4">
        <v>568</v>
      </c>
    </row>
    <row r="134" spans="2:7" x14ac:dyDescent="0.25">
      <c r="B134" s="9" t="s">
        <v>91</v>
      </c>
      <c r="C134" s="1">
        <f t="shared" si="44"/>
        <v>759</v>
      </c>
      <c r="D134" s="4">
        <v>23</v>
      </c>
      <c r="E134" s="4">
        <v>54</v>
      </c>
      <c r="F134" s="4">
        <v>204</v>
      </c>
      <c r="G134" s="4">
        <v>478</v>
      </c>
    </row>
    <row r="135" spans="2:7" x14ac:dyDescent="0.25">
      <c r="C135" s="4"/>
      <c r="D135" s="4"/>
      <c r="E135" s="4"/>
      <c r="F135" s="4"/>
      <c r="G135" s="4"/>
    </row>
    <row r="136" spans="2:7" x14ac:dyDescent="0.25">
      <c r="B136" s="6" t="s">
        <v>36</v>
      </c>
      <c r="C136" s="1">
        <f>SUM(C137:C144)</f>
        <v>11682</v>
      </c>
      <c r="D136" s="1">
        <f t="shared" ref="D136:G136" si="45">SUM(D137:D144)</f>
        <v>3347</v>
      </c>
      <c r="E136" s="1">
        <f t="shared" si="45"/>
        <v>3041</v>
      </c>
      <c r="F136" s="1">
        <f t="shared" si="45"/>
        <v>2826</v>
      </c>
      <c r="G136" s="1">
        <f t="shared" si="45"/>
        <v>2468</v>
      </c>
    </row>
    <row r="137" spans="2:7" x14ac:dyDescent="0.25">
      <c r="B137" s="9" t="s">
        <v>90</v>
      </c>
      <c r="C137" s="1">
        <f t="shared" ref="C137:C144" si="46">SUM(D137:G137)</f>
        <v>10</v>
      </c>
      <c r="D137" s="4">
        <v>10</v>
      </c>
      <c r="E137" s="4">
        <v>0</v>
      </c>
      <c r="F137" s="4">
        <v>0</v>
      </c>
      <c r="G137" s="4">
        <v>0</v>
      </c>
    </row>
    <row r="138" spans="2:7" x14ac:dyDescent="0.25">
      <c r="B138" s="9">
        <v>12</v>
      </c>
      <c r="C138" s="1">
        <f t="shared" si="46"/>
        <v>571</v>
      </c>
      <c r="D138" s="4">
        <v>561</v>
      </c>
      <c r="E138" s="4">
        <v>10</v>
      </c>
      <c r="F138" s="4">
        <v>0</v>
      </c>
      <c r="G138" s="4">
        <v>0</v>
      </c>
    </row>
    <row r="139" spans="2:7" x14ac:dyDescent="0.25">
      <c r="B139" s="9">
        <v>13</v>
      </c>
      <c r="C139" s="1">
        <f t="shared" si="46"/>
        <v>2194</v>
      </c>
      <c r="D139" s="4">
        <v>1613</v>
      </c>
      <c r="E139" s="4">
        <v>574</v>
      </c>
      <c r="F139" s="4">
        <v>7</v>
      </c>
      <c r="G139" s="4">
        <v>0</v>
      </c>
    </row>
    <row r="140" spans="2:7" x14ac:dyDescent="0.25">
      <c r="B140" s="9">
        <v>14</v>
      </c>
      <c r="C140" s="1">
        <f t="shared" si="46"/>
        <v>2683</v>
      </c>
      <c r="D140" s="4">
        <v>780</v>
      </c>
      <c r="E140" s="4">
        <v>1396</v>
      </c>
      <c r="F140" s="4">
        <v>501</v>
      </c>
      <c r="G140" s="4">
        <v>6</v>
      </c>
    </row>
    <row r="141" spans="2:7" x14ac:dyDescent="0.25">
      <c r="B141" s="9">
        <v>15</v>
      </c>
      <c r="C141" s="1">
        <f t="shared" si="46"/>
        <v>2682</v>
      </c>
      <c r="D141" s="4">
        <v>267</v>
      </c>
      <c r="E141" s="4">
        <v>684</v>
      </c>
      <c r="F141" s="4">
        <v>1285</v>
      </c>
      <c r="G141" s="4">
        <v>446</v>
      </c>
    </row>
    <row r="142" spans="2:7" x14ac:dyDescent="0.25">
      <c r="B142" s="9">
        <v>16</v>
      </c>
      <c r="C142" s="1">
        <f t="shared" si="46"/>
        <v>2039</v>
      </c>
      <c r="D142" s="4">
        <v>90</v>
      </c>
      <c r="E142" s="4">
        <v>273</v>
      </c>
      <c r="F142" s="4">
        <v>593</v>
      </c>
      <c r="G142" s="4">
        <v>1083</v>
      </c>
    </row>
    <row r="143" spans="2:7" x14ac:dyDescent="0.25">
      <c r="B143" s="9">
        <v>17</v>
      </c>
      <c r="C143" s="1">
        <f t="shared" si="46"/>
        <v>964</v>
      </c>
      <c r="D143" s="4">
        <v>16</v>
      </c>
      <c r="E143" s="4">
        <v>73</v>
      </c>
      <c r="F143" s="4">
        <v>299</v>
      </c>
      <c r="G143" s="4">
        <v>576</v>
      </c>
    </row>
    <row r="144" spans="2:7" x14ac:dyDescent="0.25">
      <c r="B144" s="10" t="s">
        <v>91</v>
      </c>
      <c r="C144" s="2">
        <f t="shared" si="46"/>
        <v>539</v>
      </c>
      <c r="D144" s="5">
        <v>10</v>
      </c>
      <c r="E144" s="5">
        <v>31</v>
      </c>
      <c r="F144" s="5">
        <v>141</v>
      </c>
      <c r="G144" s="5">
        <v>357</v>
      </c>
    </row>
    <row r="145" spans="2:8" x14ac:dyDescent="0.25">
      <c r="B145" s="6" t="s">
        <v>7</v>
      </c>
    </row>
    <row r="148" spans="2:8" x14ac:dyDescent="0.25">
      <c r="B148" s="6" t="s">
        <v>38</v>
      </c>
    </row>
    <row r="149" spans="2:8" x14ac:dyDescent="0.25">
      <c r="B149" s="6" t="s">
        <v>96</v>
      </c>
      <c r="C149" s="6"/>
      <c r="D149" s="6"/>
      <c r="E149" s="6"/>
      <c r="F149" s="6"/>
      <c r="G149" s="6"/>
      <c r="H149" s="6"/>
    </row>
    <row r="150" spans="2:8" x14ac:dyDescent="0.25">
      <c r="C150" s="6"/>
      <c r="D150" s="6"/>
      <c r="E150" s="6"/>
      <c r="F150" s="6"/>
      <c r="G150" s="6"/>
      <c r="H150" s="6"/>
    </row>
    <row r="151" spans="2:8" ht="13.8" thickBot="1" x14ac:dyDescent="0.3">
      <c r="B151" s="8"/>
      <c r="C151" s="8" t="s">
        <v>0</v>
      </c>
      <c r="D151" s="8" t="s">
        <v>22</v>
      </c>
      <c r="E151" s="8" t="s">
        <v>23</v>
      </c>
      <c r="F151" s="8" t="s">
        <v>24</v>
      </c>
      <c r="G151" s="8" t="s">
        <v>25</v>
      </c>
      <c r="H151" s="8" t="s">
        <v>26</v>
      </c>
    </row>
    <row r="153" spans="2:8" x14ac:dyDescent="0.25">
      <c r="B153" s="6" t="s">
        <v>27</v>
      </c>
      <c r="C153" s="3">
        <f t="shared" ref="C153:G153" si="47">SUM(C154:C161)</f>
        <v>22027</v>
      </c>
      <c r="D153" s="3">
        <f t="shared" si="47"/>
        <v>6687</v>
      </c>
      <c r="E153" s="3">
        <f t="shared" si="47"/>
        <v>5719</v>
      </c>
      <c r="F153" s="3">
        <f t="shared" si="47"/>
        <v>5203</v>
      </c>
      <c r="G153" s="3">
        <f t="shared" si="47"/>
        <v>4418</v>
      </c>
    </row>
    <row r="154" spans="2:8" x14ac:dyDescent="0.25">
      <c r="B154" s="9" t="s">
        <v>90</v>
      </c>
      <c r="C154" s="3">
        <f t="shared" ref="C154:G154" si="48">C164+C174</f>
        <v>21</v>
      </c>
      <c r="D154" s="3">
        <f t="shared" si="48"/>
        <v>21</v>
      </c>
      <c r="E154" s="3">
        <f t="shared" si="48"/>
        <v>0</v>
      </c>
      <c r="F154" s="3">
        <f t="shared" si="48"/>
        <v>0</v>
      </c>
      <c r="G154" s="3">
        <f t="shared" si="48"/>
        <v>0</v>
      </c>
    </row>
    <row r="155" spans="2:8" x14ac:dyDescent="0.25">
      <c r="B155" s="9">
        <v>12</v>
      </c>
      <c r="C155" s="3">
        <f t="shared" ref="C155:G155" si="49">C165+C175</f>
        <v>1075</v>
      </c>
      <c r="D155" s="3">
        <f t="shared" si="49"/>
        <v>1063</v>
      </c>
      <c r="E155" s="3">
        <f t="shared" si="49"/>
        <v>12</v>
      </c>
      <c r="F155" s="3">
        <f t="shared" si="49"/>
        <v>0</v>
      </c>
      <c r="G155" s="3">
        <f t="shared" si="49"/>
        <v>0</v>
      </c>
    </row>
    <row r="156" spans="2:8" x14ac:dyDescent="0.25">
      <c r="B156" s="9">
        <v>13</v>
      </c>
      <c r="C156" s="3">
        <f t="shared" ref="C156:G156" si="50">C166+C176</f>
        <v>3735</v>
      </c>
      <c r="D156" s="3">
        <f t="shared" si="50"/>
        <v>2854</v>
      </c>
      <c r="E156" s="3">
        <f t="shared" si="50"/>
        <v>867</v>
      </c>
      <c r="F156" s="3">
        <f t="shared" si="50"/>
        <v>14</v>
      </c>
      <c r="G156" s="3">
        <f t="shared" si="50"/>
        <v>0</v>
      </c>
    </row>
    <row r="157" spans="2:8" x14ac:dyDescent="0.25">
      <c r="B157" s="9">
        <v>14</v>
      </c>
      <c r="C157" s="3">
        <f t="shared" ref="C157:G157" si="51">C167+C177</f>
        <v>4953</v>
      </c>
      <c r="D157" s="3">
        <f t="shared" si="51"/>
        <v>1677</v>
      </c>
      <c r="E157" s="3">
        <f t="shared" si="51"/>
        <v>2481</v>
      </c>
      <c r="F157" s="3">
        <f t="shared" si="51"/>
        <v>780</v>
      </c>
      <c r="G157" s="3">
        <f t="shared" si="51"/>
        <v>15</v>
      </c>
    </row>
    <row r="158" spans="2:8" x14ac:dyDescent="0.25">
      <c r="B158" s="9">
        <v>15</v>
      </c>
      <c r="C158" s="3">
        <f t="shared" ref="C158:G158" si="52">C168+C178</f>
        <v>4983</v>
      </c>
      <c r="D158" s="3">
        <f t="shared" si="52"/>
        <v>744</v>
      </c>
      <c r="E158" s="3">
        <f t="shared" si="52"/>
        <v>1370</v>
      </c>
      <c r="F158" s="3">
        <f t="shared" si="52"/>
        <v>2143</v>
      </c>
      <c r="G158" s="3">
        <f t="shared" si="52"/>
        <v>726</v>
      </c>
    </row>
    <row r="159" spans="2:8" x14ac:dyDescent="0.25">
      <c r="B159" s="9">
        <v>16</v>
      </c>
      <c r="C159" s="3">
        <f t="shared" ref="C159:G159" si="53">C169+C179</f>
        <v>4013</v>
      </c>
      <c r="D159" s="3">
        <f t="shared" si="53"/>
        <v>244</v>
      </c>
      <c r="E159" s="3">
        <f t="shared" si="53"/>
        <v>648</v>
      </c>
      <c r="F159" s="3">
        <f t="shared" si="53"/>
        <v>1313</v>
      </c>
      <c r="G159" s="3">
        <f t="shared" si="53"/>
        <v>1808</v>
      </c>
    </row>
    <row r="160" spans="2:8" x14ac:dyDescent="0.25">
      <c r="B160" s="9">
        <v>17</v>
      </c>
      <c r="C160" s="3">
        <f t="shared" ref="C160:G160" si="54">C170+C180</f>
        <v>2076</v>
      </c>
      <c r="D160" s="3">
        <f t="shared" si="54"/>
        <v>60</v>
      </c>
      <c r="E160" s="3">
        <f t="shared" si="54"/>
        <v>227</v>
      </c>
      <c r="F160" s="3">
        <f t="shared" si="54"/>
        <v>650</v>
      </c>
      <c r="G160" s="3">
        <f t="shared" si="54"/>
        <v>1139</v>
      </c>
    </row>
    <row r="161" spans="2:7" x14ac:dyDescent="0.25">
      <c r="B161" s="9" t="s">
        <v>91</v>
      </c>
      <c r="C161" s="3">
        <f>C171++C181</f>
        <v>1171</v>
      </c>
      <c r="D161" s="3">
        <f t="shared" ref="D161:G161" si="55">D171++D181</f>
        <v>24</v>
      </c>
      <c r="E161" s="3">
        <f t="shared" si="55"/>
        <v>114</v>
      </c>
      <c r="F161" s="3">
        <f t="shared" si="55"/>
        <v>303</v>
      </c>
      <c r="G161" s="3">
        <f t="shared" si="55"/>
        <v>730</v>
      </c>
    </row>
    <row r="162" spans="2:7" x14ac:dyDescent="0.25">
      <c r="C162" s="4"/>
      <c r="D162" s="4"/>
      <c r="E162" s="4"/>
      <c r="F162" s="4"/>
      <c r="G162" s="4"/>
    </row>
    <row r="163" spans="2:7" x14ac:dyDescent="0.25">
      <c r="B163" s="6" t="s">
        <v>35</v>
      </c>
      <c r="C163" s="1">
        <f t="shared" ref="C163:G163" si="56">SUM(C164:C171)</f>
        <v>10426</v>
      </c>
      <c r="D163" s="1">
        <f t="shared" si="56"/>
        <v>3312</v>
      </c>
      <c r="E163" s="1">
        <f t="shared" si="56"/>
        <v>2762</v>
      </c>
      <c r="F163" s="1">
        <f t="shared" si="56"/>
        <v>2389</v>
      </c>
      <c r="G163" s="1">
        <f t="shared" si="56"/>
        <v>1963</v>
      </c>
    </row>
    <row r="164" spans="2:7" x14ac:dyDescent="0.25">
      <c r="B164" s="9" t="s">
        <v>90</v>
      </c>
      <c r="C164" s="1">
        <f t="shared" ref="C164:C171" si="57">SUM(D164:G164)</f>
        <v>8</v>
      </c>
      <c r="D164" s="4">
        <v>8</v>
      </c>
      <c r="E164" s="4">
        <v>0</v>
      </c>
      <c r="F164" s="4">
        <v>0</v>
      </c>
      <c r="G164" s="4">
        <v>0</v>
      </c>
    </row>
    <row r="165" spans="2:7" x14ac:dyDescent="0.25">
      <c r="B165" s="9">
        <v>12</v>
      </c>
      <c r="C165" s="1">
        <f t="shared" si="57"/>
        <v>458</v>
      </c>
      <c r="D165" s="4">
        <v>453</v>
      </c>
      <c r="E165" s="4">
        <v>5</v>
      </c>
      <c r="F165" s="4">
        <v>0</v>
      </c>
      <c r="G165" s="4">
        <v>0</v>
      </c>
    </row>
    <row r="166" spans="2:7" x14ac:dyDescent="0.25">
      <c r="B166" s="9">
        <v>13</v>
      </c>
      <c r="C166" s="1">
        <f t="shared" si="57"/>
        <v>1680</v>
      </c>
      <c r="D166" s="4">
        <v>1324</v>
      </c>
      <c r="E166" s="4">
        <v>349</v>
      </c>
      <c r="F166" s="4">
        <v>7</v>
      </c>
      <c r="G166" s="4">
        <v>0</v>
      </c>
    </row>
    <row r="167" spans="2:7" x14ac:dyDescent="0.25">
      <c r="B167" s="9">
        <v>14</v>
      </c>
      <c r="C167" s="1">
        <f t="shared" si="57"/>
        <v>2273</v>
      </c>
      <c r="D167" s="4">
        <v>886</v>
      </c>
      <c r="E167" s="4">
        <v>1089</v>
      </c>
      <c r="F167" s="4">
        <v>289</v>
      </c>
      <c r="G167" s="4">
        <v>9</v>
      </c>
    </row>
    <row r="168" spans="2:7" x14ac:dyDescent="0.25">
      <c r="B168" s="9">
        <v>15</v>
      </c>
      <c r="C168" s="1">
        <f t="shared" si="57"/>
        <v>2361</v>
      </c>
      <c r="D168" s="4">
        <v>441</v>
      </c>
      <c r="E168" s="4">
        <v>742</v>
      </c>
      <c r="F168" s="4">
        <v>907</v>
      </c>
      <c r="G168" s="4">
        <v>271</v>
      </c>
    </row>
    <row r="169" spans="2:7" x14ac:dyDescent="0.25">
      <c r="B169" s="9">
        <v>16</v>
      </c>
      <c r="C169" s="1">
        <f t="shared" si="57"/>
        <v>1902</v>
      </c>
      <c r="D169" s="4">
        <v>161</v>
      </c>
      <c r="E169" s="4">
        <v>367</v>
      </c>
      <c r="F169" s="4">
        <v>653</v>
      </c>
      <c r="G169" s="4">
        <v>721</v>
      </c>
    </row>
    <row r="170" spans="2:7" x14ac:dyDescent="0.25">
      <c r="B170" s="9">
        <v>17</v>
      </c>
      <c r="C170" s="1">
        <f t="shared" si="57"/>
        <v>1078</v>
      </c>
      <c r="D170" s="4">
        <v>29</v>
      </c>
      <c r="E170" s="4">
        <v>143</v>
      </c>
      <c r="F170" s="4">
        <v>347</v>
      </c>
      <c r="G170" s="4">
        <v>559</v>
      </c>
    </row>
    <row r="171" spans="2:7" x14ac:dyDescent="0.25">
      <c r="B171" s="9" t="s">
        <v>91</v>
      </c>
      <c r="C171" s="1">
        <f t="shared" si="57"/>
        <v>666</v>
      </c>
      <c r="D171" s="4">
        <v>10</v>
      </c>
      <c r="E171" s="4">
        <v>67</v>
      </c>
      <c r="F171" s="4">
        <v>186</v>
      </c>
      <c r="G171" s="4">
        <v>403</v>
      </c>
    </row>
    <row r="172" spans="2:7" x14ac:dyDescent="0.25">
      <c r="C172" s="4"/>
      <c r="D172" s="4"/>
      <c r="E172" s="4"/>
      <c r="F172" s="4"/>
      <c r="G172" s="4"/>
    </row>
    <row r="173" spans="2:7" x14ac:dyDescent="0.25">
      <c r="B173" s="6" t="s">
        <v>36</v>
      </c>
      <c r="C173" s="1">
        <f t="shared" ref="C173:G173" si="58">SUM(C174:C181)</f>
        <v>11601</v>
      </c>
      <c r="D173" s="1">
        <f t="shared" si="58"/>
        <v>3375</v>
      </c>
      <c r="E173" s="1">
        <f t="shared" si="58"/>
        <v>2957</v>
      </c>
      <c r="F173" s="1">
        <f t="shared" si="58"/>
        <v>2814</v>
      </c>
      <c r="G173" s="1">
        <f t="shared" si="58"/>
        <v>2455</v>
      </c>
    </row>
    <row r="174" spans="2:7" x14ac:dyDescent="0.25">
      <c r="B174" s="9" t="s">
        <v>90</v>
      </c>
      <c r="C174" s="1">
        <f t="shared" ref="C174:C181" si="59">SUM(D174:G174)</f>
        <v>13</v>
      </c>
      <c r="D174" s="4">
        <v>13</v>
      </c>
      <c r="E174" s="4">
        <v>0</v>
      </c>
      <c r="F174" s="4">
        <v>0</v>
      </c>
      <c r="G174" s="4">
        <v>0</v>
      </c>
    </row>
    <row r="175" spans="2:7" x14ac:dyDescent="0.25">
      <c r="B175" s="9">
        <v>12</v>
      </c>
      <c r="C175" s="1">
        <f t="shared" si="59"/>
        <v>617</v>
      </c>
      <c r="D175" s="4">
        <v>610</v>
      </c>
      <c r="E175" s="4">
        <v>7</v>
      </c>
      <c r="F175" s="4">
        <v>0</v>
      </c>
      <c r="G175" s="4">
        <v>0</v>
      </c>
    </row>
    <row r="176" spans="2:7" x14ac:dyDescent="0.25">
      <c r="B176" s="9">
        <v>13</v>
      </c>
      <c r="C176" s="1">
        <f t="shared" si="59"/>
        <v>2055</v>
      </c>
      <c r="D176" s="4">
        <v>1530</v>
      </c>
      <c r="E176" s="4">
        <v>518</v>
      </c>
      <c r="F176" s="4">
        <v>7</v>
      </c>
      <c r="G176" s="4">
        <v>0</v>
      </c>
    </row>
    <row r="177" spans="2:8" x14ac:dyDescent="0.25">
      <c r="B177" s="9">
        <v>14</v>
      </c>
      <c r="C177" s="1">
        <f t="shared" si="59"/>
        <v>2680</v>
      </c>
      <c r="D177" s="4">
        <v>791</v>
      </c>
      <c r="E177" s="4">
        <v>1392</v>
      </c>
      <c r="F177" s="4">
        <v>491</v>
      </c>
      <c r="G177" s="4">
        <v>6</v>
      </c>
    </row>
    <row r="178" spans="2:8" x14ac:dyDescent="0.25">
      <c r="B178" s="9">
        <v>15</v>
      </c>
      <c r="C178" s="1">
        <f t="shared" si="59"/>
        <v>2622</v>
      </c>
      <c r="D178" s="4">
        <v>303</v>
      </c>
      <c r="E178" s="4">
        <v>628</v>
      </c>
      <c r="F178" s="4">
        <v>1236</v>
      </c>
      <c r="G178" s="4">
        <v>455</v>
      </c>
    </row>
    <row r="179" spans="2:8" x14ac:dyDescent="0.25">
      <c r="B179" s="9">
        <v>16</v>
      </c>
      <c r="C179" s="1">
        <f t="shared" si="59"/>
        <v>2111</v>
      </c>
      <c r="D179" s="4">
        <v>83</v>
      </c>
      <c r="E179" s="4">
        <v>281</v>
      </c>
      <c r="F179" s="4">
        <v>660</v>
      </c>
      <c r="G179" s="4">
        <v>1087</v>
      </c>
    </row>
    <row r="180" spans="2:8" x14ac:dyDescent="0.25">
      <c r="B180" s="9">
        <v>17</v>
      </c>
      <c r="C180" s="1">
        <f t="shared" si="59"/>
        <v>998</v>
      </c>
      <c r="D180" s="4">
        <v>31</v>
      </c>
      <c r="E180" s="4">
        <v>84</v>
      </c>
      <c r="F180" s="4">
        <v>303</v>
      </c>
      <c r="G180" s="4">
        <v>580</v>
      </c>
    </row>
    <row r="181" spans="2:8" x14ac:dyDescent="0.25">
      <c r="B181" s="10" t="s">
        <v>91</v>
      </c>
      <c r="C181" s="2">
        <f t="shared" si="59"/>
        <v>505</v>
      </c>
      <c r="D181" s="5">
        <v>14</v>
      </c>
      <c r="E181" s="5">
        <v>47</v>
      </c>
      <c r="F181" s="5">
        <v>117</v>
      </c>
      <c r="G181" s="5">
        <v>327</v>
      </c>
    </row>
    <row r="182" spans="2:8" x14ac:dyDescent="0.25">
      <c r="B182" s="6" t="s">
        <v>7</v>
      </c>
    </row>
    <row r="186" spans="2:8" x14ac:dyDescent="0.25">
      <c r="B186" s="6" t="s">
        <v>38</v>
      </c>
    </row>
    <row r="187" spans="2:8" x14ac:dyDescent="0.25">
      <c r="B187" s="6" t="s">
        <v>89</v>
      </c>
      <c r="C187" s="6"/>
      <c r="D187" s="6"/>
      <c r="E187" s="6"/>
      <c r="F187" s="6"/>
      <c r="G187" s="6"/>
      <c r="H187" s="6"/>
    </row>
    <row r="188" spans="2:8" x14ac:dyDescent="0.25">
      <c r="C188" s="6"/>
      <c r="D188" s="6"/>
      <c r="E188" s="6"/>
      <c r="F188" s="6"/>
      <c r="G188" s="6"/>
      <c r="H188" s="6"/>
    </row>
    <row r="189" spans="2:8" ht="13.8" thickBot="1" x14ac:dyDescent="0.3">
      <c r="B189" s="8"/>
      <c r="C189" s="8" t="s">
        <v>0</v>
      </c>
      <c r="D189" s="8" t="s">
        <v>23</v>
      </c>
      <c r="E189" s="8" t="s">
        <v>24</v>
      </c>
      <c r="F189" s="8" t="s">
        <v>25</v>
      </c>
      <c r="G189" s="8" t="s">
        <v>26</v>
      </c>
    </row>
    <row r="191" spans="2:8" x14ac:dyDescent="0.25">
      <c r="B191" s="6" t="s">
        <v>27</v>
      </c>
      <c r="C191" s="3">
        <f t="shared" ref="C191:G191" si="60">SUM(C192:C199)</f>
        <v>22036</v>
      </c>
      <c r="D191" s="3">
        <f t="shared" si="60"/>
        <v>6625</v>
      </c>
      <c r="E191" s="3">
        <f t="shared" si="60"/>
        <v>5731</v>
      </c>
      <c r="F191" s="3">
        <f t="shared" si="60"/>
        <v>5205</v>
      </c>
      <c r="G191" s="3">
        <f t="shared" si="60"/>
        <v>4475</v>
      </c>
    </row>
    <row r="192" spans="2:8" x14ac:dyDescent="0.25">
      <c r="B192" s="9" t="s">
        <v>90</v>
      </c>
      <c r="C192" s="3">
        <f t="shared" ref="C192:G198" si="61">C202+C212</f>
        <v>20</v>
      </c>
      <c r="D192" s="3">
        <f t="shared" si="61"/>
        <v>19</v>
      </c>
      <c r="E192" s="3">
        <f t="shared" si="61"/>
        <v>1</v>
      </c>
      <c r="F192" s="3">
        <f t="shared" si="61"/>
        <v>0</v>
      </c>
      <c r="G192" s="3">
        <f t="shared" si="61"/>
        <v>0</v>
      </c>
    </row>
    <row r="193" spans="2:7" x14ac:dyDescent="0.25">
      <c r="B193" s="9">
        <v>12</v>
      </c>
      <c r="C193" s="3">
        <f t="shared" si="61"/>
        <v>917</v>
      </c>
      <c r="D193" s="3">
        <f t="shared" si="61"/>
        <v>907</v>
      </c>
      <c r="E193" s="3">
        <f t="shared" si="61"/>
        <v>10</v>
      </c>
      <c r="F193" s="3">
        <f t="shared" si="61"/>
        <v>0</v>
      </c>
      <c r="G193" s="3">
        <f t="shared" si="61"/>
        <v>0</v>
      </c>
    </row>
    <row r="194" spans="2:7" x14ac:dyDescent="0.25">
      <c r="B194" s="9">
        <v>13</v>
      </c>
      <c r="C194" s="3">
        <f t="shared" si="61"/>
        <v>3710</v>
      </c>
      <c r="D194" s="3">
        <f t="shared" si="61"/>
        <v>2876</v>
      </c>
      <c r="E194" s="3">
        <f t="shared" si="61"/>
        <v>817</v>
      </c>
      <c r="F194" s="3">
        <f t="shared" si="61"/>
        <v>15</v>
      </c>
      <c r="G194" s="3">
        <f t="shared" si="61"/>
        <v>2</v>
      </c>
    </row>
    <row r="195" spans="2:7" x14ac:dyDescent="0.25">
      <c r="B195" s="9">
        <v>14</v>
      </c>
      <c r="C195" s="3">
        <f t="shared" si="61"/>
        <v>4757</v>
      </c>
      <c r="D195" s="3">
        <f t="shared" si="61"/>
        <v>1608</v>
      </c>
      <c r="E195" s="3">
        <f t="shared" si="61"/>
        <v>2372</v>
      </c>
      <c r="F195" s="3">
        <f t="shared" si="61"/>
        <v>765</v>
      </c>
      <c r="G195" s="3">
        <f t="shared" si="61"/>
        <v>12</v>
      </c>
    </row>
    <row r="196" spans="2:7" x14ac:dyDescent="0.25">
      <c r="B196" s="9">
        <v>15</v>
      </c>
      <c r="C196" s="3">
        <f t="shared" si="61"/>
        <v>5053</v>
      </c>
      <c r="D196" s="3">
        <f t="shared" si="61"/>
        <v>815</v>
      </c>
      <c r="E196" s="3">
        <f t="shared" si="61"/>
        <v>1504</v>
      </c>
      <c r="F196" s="3">
        <f t="shared" si="61"/>
        <v>2074</v>
      </c>
      <c r="G196" s="3">
        <f t="shared" si="61"/>
        <v>660</v>
      </c>
    </row>
    <row r="197" spans="2:7" x14ac:dyDescent="0.25">
      <c r="B197" s="9">
        <v>16</v>
      </c>
      <c r="C197" s="3">
        <f t="shared" si="61"/>
        <v>4131</v>
      </c>
      <c r="D197" s="3">
        <f t="shared" si="61"/>
        <v>302</v>
      </c>
      <c r="E197" s="3">
        <f t="shared" si="61"/>
        <v>694</v>
      </c>
      <c r="F197" s="3">
        <f t="shared" si="61"/>
        <v>1431</v>
      </c>
      <c r="G197" s="3">
        <f t="shared" si="61"/>
        <v>1704</v>
      </c>
    </row>
    <row r="198" spans="2:7" x14ac:dyDescent="0.25">
      <c r="B198" s="9">
        <v>17</v>
      </c>
      <c r="C198" s="3">
        <f t="shared" si="61"/>
        <v>2194</v>
      </c>
      <c r="D198" s="3">
        <f t="shared" si="61"/>
        <v>71</v>
      </c>
      <c r="E198" s="3">
        <f t="shared" si="61"/>
        <v>244</v>
      </c>
      <c r="F198" s="3">
        <f t="shared" si="61"/>
        <v>615</v>
      </c>
      <c r="G198" s="3">
        <f t="shared" si="61"/>
        <v>1264</v>
      </c>
    </row>
    <row r="199" spans="2:7" x14ac:dyDescent="0.25">
      <c r="B199" s="9" t="s">
        <v>91</v>
      </c>
      <c r="C199" s="3">
        <f>C209++C219</f>
        <v>1254</v>
      </c>
      <c r="D199" s="3">
        <f t="shared" ref="D199:G199" si="62">D209++D219</f>
        <v>27</v>
      </c>
      <c r="E199" s="3">
        <f t="shared" si="62"/>
        <v>89</v>
      </c>
      <c r="F199" s="3">
        <f t="shared" si="62"/>
        <v>305</v>
      </c>
      <c r="G199" s="3">
        <f t="shared" si="62"/>
        <v>833</v>
      </c>
    </row>
    <row r="200" spans="2:7" x14ac:dyDescent="0.25">
      <c r="C200" s="4"/>
      <c r="D200" s="4"/>
      <c r="E200" s="4"/>
      <c r="F200" s="4"/>
      <c r="G200" s="4"/>
    </row>
    <row r="201" spans="2:7" x14ac:dyDescent="0.25">
      <c r="B201" s="6" t="s">
        <v>35</v>
      </c>
      <c r="C201" s="1">
        <f t="shared" ref="C201:G201" si="63">SUM(C202:C209)</f>
        <v>10527</v>
      </c>
      <c r="D201" s="1">
        <f t="shared" si="63"/>
        <v>3367</v>
      </c>
      <c r="E201" s="1">
        <f t="shared" si="63"/>
        <v>2719</v>
      </c>
      <c r="F201" s="1">
        <f t="shared" si="63"/>
        <v>2372</v>
      </c>
      <c r="G201" s="1">
        <f t="shared" si="63"/>
        <v>2069</v>
      </c>
    </row>
    <row r="202" spans="2:7" x14ac:dyDescent="0.25">
      <c r="B202" s="9" t="s">
        <v>90</v>
      </c>
      <c r="C202" s="1">
        <f t="shared" ref="C202:C209" si="64">SUM(D202:G202)</f>
        <v>7</v>
      </c>
      <c r="D202" s="4">
        <v>7</v>
      </c>
      <c r="E202" s="4">
        <v>0</v>
      </c>
      <c r="F202" s="4">
        <v>0</v>
      </c>
      <c r="G202" s="4">
        <v>0</v>
      </c>
    </row>
    <row r="203" spans="2:7" x14ac:dyDescent="0.25">
      <c r="B203" s="9">
        <v>12</v>
      </c>
      <c r="C203" s="1">
        <f t="shared" si="64"/>
        <v>386</v>
      </c>
      <c r="D203" s="4">
        <v>382</v>
      </c>
      <c r="E203" s="4">
        <v>4</v>
      </c>
      <c r="F203" s="4">
        <v>0</v>
      </c>
      <c r="G203" s="4">
        <v>0</v>
      </c>
    </row>
    <row r="204" spans="2:7" x14ac:dyDescent="0.25">
      <c r="B204" s="9">
        <v>13</v>
      </c>
      <c r="C204" s="1">
        <f t="shared" si="64"/>
        <v>1636</v>
      </c>
      <c r="D204" s="4">
        <v>1306</v>
      </c>
      <c r="E204" s="4">
        <v>321</v>
      </c>
      <c r="F204" s="4">
        <v>9</v>
      </c>
      <c r="G204" s="4">
        <v>0</v>
      </c>
    </row>
    <row r="205" spans="2:7" x14ac:dyDescent="0.25">
      <c r="B205" s="9">
        <v>14</v>
      </c>
      <c r="C205" s="1">
        <f t="shared" si="64"/>
        <v>2234</v>
      </c>
      <c r="D205" s="4">
        <v>910</v>
      </c>
      <c r="E205" s="4">
        <v>1027</v>
      </c>
      <c r="F205" s="4">
        <v>294</v>
      </c>
      <c r="G205" s="4">
        <v>3</v>
      </c>
    </row>
    <row r="206" spans="2:7" x14ac:dyDescent="0.25">
      <c r="B206" s="9">
        <v>15</v>
      </c>
      <c r="C206" s="1">
        <f t="shared" si="64"/>
        <v>2363</v>
      </c>
      <c r="D206" s="4">
        <v>511</v>
      </c>
      <c r="E206" s="4">
        <v>751</v>
      </c>
      <c r="F206" s="4">
        <v>831</v>
      </c>
      <c r="G206" s="4">
        <v>270</v>
      </c>
    </row>
    <row r="207" spans="2:7" x14ac:dyDescent="0.25">
      <c r="B207" s="9">
        <v>16</v>
      </c>
      <c r="C207" s="1">
        <f t="shared" si="64"/>
        <v>2028</v>
      </c>
      <c r="D207" s="4">
        <v>197</v>
      </c>
      <c r="E207" s="4">
        <v>405</v>
      </c>
      <c r="F207" s="4">
        <v>727</v>
      </c>
      <c r="G207" s="4">
        <v>699</v>
      </c>
    </row>
    <row r="208" spans="2:7" x14ac:dyDescent="0.25">
      <c r="B208" s="9">
        <v>17</v>
      </c>
      <c r="C208" s="1">
        <f t="shared" si="64"/>
        <v>1162</v>
      </c>
      <c r="D208" s="4">
        <v>39</v>
      </c>
      <c r="E208" s="4">
        <v>157</v>
      </c>
      <c r="F208" s="4">
        <v>339</v>
      </c>
      <c r="G208" s="4">
        <v>627</v>
      </c>
    </row>
    <row r="209" spans="2:8" x14ac:dyDescent="0.25">
      <c r="B209" s="9" t="s">
        <v>91</v>
      </c>
      <c r="C209" s="1">
        <f t="shared" si="64"/>
        <v>711</v>
      </c>
      <c r="D209" s="4">
        <v>15</v>
      </c>
      <c r="E209" s="4">
        <v>54</v>
      </c>
      <c r="F209" s="4">
        <v>172</v>
      </c>
      <c r="G209" s="4">
        <v>470</v>
      </c>
    </row>
    <row r="210" spans="2:8" x14ac:dyDescent="0.25">
      <c r="C210" s="4"/>
      <c r="D210" s="4"/>
      <c r="E210" s="4"/>
      <c r="F210" s="4"/>
      <c r="G210" s="4"/>
    </row>
    <row r="211" spans="2:8" x14ac:dyDescent="0.25">
      <c r="B211" s="6" t="s">
        <v>36</v>
      </c>
      <c r="C211" s="1">
        <f t="shared" ref="C211:G211" si="65">SUM(C212:C219)</f>
        <v>11509</v>
      </c>
      <c r="D211" s="1">
        <f t="shared" si="65"/>
        <v>3258</v>
      </c>
      <c r="E211" s="1">
        <f t="shared" si="65"/>
        <v>3012</v>
      </c>
      <c r="F211" s="1">
        <f t="shared" si="65"/>
        <v>2833</v>
      </c>
      <c r="G211" s="1">
        <f t="shared" si="65"/>
        <v>2406</v>
      </c>
    </row>
    <row r="212" spans="2:8" x14ac:dyDescent="0.25">
      <c r="B212" s="9" t="s">
        <v>90</v>
      </c>
      <c r="C212" s="1">
        <f t="shared" ref="C212:C219" si="66">SUM(D212:G212)</f>
        <v>13</v>
      </c>
      <c r="D212" s="4">
        <v>12</v>
      </c>
      <c r="E212" s="4">
        <v>1</v>
      </c>
      <c r="F212" s="4">
        <v>0</v>
      </c>
      <c r="G212" s="4">
        <v>0</v>
      </c>
    </row>
    <row r="213" spans="2:8" x14ac:dyDescent="0.25">
      <c r="B213" s="9">
        <v>12</v>
      </c>
      <c r="C213" s="1">
        <f t="shared" si="66"/>
        <v>531</v>
      </c>
      <c r="D213" s="4">
        <v>525</v>
      </c>
      <c r="E213" s="4">
        <v>6</v>
      </c>
      <c r="F213" s="4">
        <v>0</v>
      </c>
      <c r="G213" s="4">
        <v>0</v>
      </c>
    </row>
    <row r="214" spans="2:8" x14ac:dyDescent="0.25">
      <c r="B214" s="9">
        <v>13</v>
      </c>
      <c r="C214" s="1">
        <f t="shared" si="66"/>
        <v>2074</v>
      </c>
      <c r="D214" s="4">
        <v>1570</v>
      </c>
      <c r="E214" s="4">
        <v>496</v>
      </c>
      <c r="F214" s="4">
        <v>6</v>
      </c>
      <c r="G214" s="4">
        <v>2</v>
      </c>
    </row>
    <row r="215" spans="2:8" x14ac:dyDescent="0.25">
      <c r="B215" s="9">
        <v>14</v>
      </c>
      <c r="C215" s="1">
        <f t="shared" si="66"/>
        <v>2523</v>
      </c>
      <c r="D215" s="4">
        <v>698</v>
      </c>
      <c r="E215" s="4">
        <v>1345</v>
      </c>
      <c r="F215" s="4">
        <v>471</v>
      </c>
      <c r="G215" s="4">
        <v>9</v>
      </c>
    </row>
    <row r="216" spans="2:8" x14ac:dyDescent="0.25">
      <c r="B216" s="9">
        <v>15</v>
      </c>
      <c r="C216" s="1">
        <f t="shared" si="66"/>
        <v>2690</v>
      </c>
      <c r="D216" s="4">
        <v>304</v>
      </c>
      <c r="E216" s="4">
        <v>753</v>
      </c>
      <c r="F216" s="4">
        <v>1243</v>
      </c>
      <c r="G216" s="4">
        <v>390</v>
      </c>
    </row>
    <row r="217" spans="2:8" x14ac:dyDescent="0.25">
      <c r="B217" s="9">
        <v>16</v>
      </c>
      <c r="C217" s="1">
        <f t="shared" si="66"/>
        <v>2103</v>
      </c>
      <c r="D217" s="4">
        <v>105</v>
      </c>
      <c r="E217" s="4">
        <v>289</v>
      </c>
      <c r="F217" s="4">
        <v>704</v>
      </c>
      <c r="G217" s="4">
        <v>1005</v>
      </c>
    </row>
    <row r="218" spans="2:8" x14ac:dyDescent="0.25">
      <c r="B218" s="9">
        <v>17</v>
      </c>
      <c r="C218" s="1">
        <f t="shared" si="66"/>
        <v>1032</v>
      </c>
      <c r="D218" s="4">
        <v>32</v>
      </c>
      <c r="E218" s="4">
        <v>87</v>
      </c>
      <c r="F218" s="4">
        <v>276</v>
      </c>
      <c r="G218" s="4">
        <v>637</v>
      </c>
    </row>
    <row r="219" spans="2:8" x14ac:dyDescent="0.25">
      <c r="B219" s="10" t="s">
        <v>91</v>
      </c>
      <c r="C219" s="2">
        <f t="shared" si="66"/>
        <v>543</v>
      </c>
      <c r="D219" s="5">
        <v>12</v>
      </c>
      <c r="E219" s="5">
        <v>35</v>
      </c>
      <c r="F219" s="5">
        <v>133</v>
      </c>
      <c r="G219" s="5">
        <v>363</v>
      </c>
    </row>
    <row r="220" spans="2:8" x14ac:dyDescent="0.25">
      <c r="B220" s="6" t="s">
        <v>7</v>
      </c>
    </row>
    <row r="223" spans="2:8" x14ac:dyDescent="0.25">
      <c r="B223" s="6" t="s">
        <v>38</v>
      </c>
    </row>
    <row r="224" spans="2:8" x14ac:dyDescent="0.25">
      <c r="B224" s="6" t="s">
        <v>84</v>
      </c>
      <c r="C224" s="6"/>
      <c r="D224" s="6"/>
      <c r="E224" s="6"/>
      <c r="F224" s="6"/>
      <c r="G224" s="6"/>
      <c r="H224" s="6"/>
    </row>
    <row r="225" spans="2:8" x14ac:dyDescent="0.25">
      <c r="C225" s="6"/>
      <c r="D225" s="6"/>
      <c r="E225" s="6"/>
      <c r="F225" s="6"/>
      <c r="G225" s="6"/>
      <c r="H225" s="6"/>
    </row>
    <row r="226" spans="2:8" ht="13.8" thickBot="1" x14ac:dyDescent="0.3">
      <c r="B226" s="8"/>
      <c r="C226" s="8" t="s">
        <v>0</v>
      </c>
      <c r="D226" s="8" t="s">
        <v>22</v>
      </c>
      <c r="E226" s="8" t="s">
        <v>23</v>
      </c>
      <c r="F226" s="8" t="s">
        <v>24</v>
      </c>
      <c r="G226" s="8" t="s">
        <v>25</v>
      </c>
      <c r="H226" s="8" t="s">
        <v>26</v>
      </c>
    </row>
    <row r="228" spans="2:8" x14ac:dyDescent="0.25">
      <c r="B228" s="6" t="s">
        <v>27</v>
      </c>
      <c r="C228" s="3">
        <f t="shared" ref="C228:H228" si="67">SUM(C229:C236)</f>
        <v>22112</v>
      </c>
      <c r="D228" s="3">
        <f t="shared" si="67"/>
        <v>12</v>
      </c>
      <c r="E228" s="3">
        <f t="shared" si="67"/>
        <v>6596</v>
      </c>
      <c r="F228" s="3">
        <f t="shared" si="67"/>
        <v>5917</v>
      </c>
      <c r="G228" s="3">
        <f t="shared" si="67"/>
        <v>5171</v>
      </c>
      <c r="H228" s="3">
        <f t="shared" si="67"/>
        <v>4416</v>
      </c>
    </row>
    <row r="229" spans="2:8" x14ac:dyDescent="0.25">
      <c r="B229" s="9" t="s">
        <v>90</v>
      </c>
      <c r="C229" s="3">
        <f t="shared" ref="C229:H235" si="68">C239+C249</f>
        <v>10</v>
      </c>
      <c r="D229" s="3">
        <f t="shared" si="68"/>
        <v>0</v>
      </c>
      <c r="E229" s="3">
        <f t="shared" si="68"/>
        <v>9</v>
      </c>
      <c r="F229" s="3">
        <f t="shared" si="68"/>
        <v>1</v>
      </c>
      <c r="G229" s="3">
        <f t="shared" si="68"/>
        <v>0</v>
      </c>
      <c r="H229" s="3">
        <f t="shared" si="68"/>
        <v>0</v>
      </c>
    </row>
    <row r="230" spans="2:8" x14ac:dyDescent="0.25">
      <c r="B230" s="9">
        <v>12</v>
      </c>
      <c r="C230" s="3">
        <f t="shared" si="68"/>
        <v>772</v>
      </c>
      <c r="D230" s="3">
        <f t="shared" si="68"/>
        <v>0</v>
      </c>
      <c r="E230" s="3">
        <f t="shared" si="68"/>
        <v>752</v>
      </c>
      <c r="F230" s="3">
        <f t="shared" si="68"/>
        <v>18</v>
      </c>
      <c r="G230" s="3">
        <f t="shared" si="68"/>
        <v>2</v>
      </c>
      <c r="H230" s="3">
        <f t="shared" si="68"/>
        <v>0</v>
      </c>
    </row>
    <row r="231" spans="2:8" x14ac:dyDescent="0.25">
      <c r="B231" s="9">
        <v>13</v>
      </c>
      <c r="C231" s="3">
        <f t="shared" si="68"/>
        <v>3481</v>
      </c>
      <c r="D231" s="3">
        <f t="shared" si="68"/>
        <v>0</v>
      </c>
      <c r="E231" s="3">
        <f t="shared" si="68"/>
        <v>2753</v>
      </c>
      <c r="F231" s="3">
        <f t="shared" si="68"/>
        <v>710</v>
      </c>
      <c r="G231" s="3">
        <f t="shared" si="68"/>
        <v>18</v>
      </c>
      <c r="H231" s="3">
        <f t="shared" si="68"/>
        <v>0</v>
      </c>
    </row>
    <row r="232" spans="2:8" x14ac:dyDescent="0.25">
      <c r="B232" s="9">
        <v>14</v>
      </c>
      <c r="C232" s="3">
        <f t="shared" si="68"/>
        <v>4833</v>
      </c>
      <c r="D232" s="3">
        <f t="shared" si="68"/>
        <v>3</v>
      </c>
      <c r="E232" s="3">
        <f t="shared" si="68"/>
        <v>1767</v>
      </c>
      <c r="F232" s="3">
        <f t="shared" si="68"/>
        <v>2433</v>
      </c>
      <c r="G232" s="3">
        <f t="shared" si="68"/>
        <v>615</v>
      </c>
      <c r="H232" s="3">
        <f t="shared" si="68"/>
        <v>15</v>
      </c>
    </row>
    <row r="233" spans="2:8" x14ac:dyDescent="0.25">
      <c r="B233" s="9">
        <v>15</v>
      </c>
      <c r="C233" s="3">
        <f t="shared" si="68"/>
        <v>5165</v>
      </c>
      <c r="D233" s="3">
        <f t="shared" si="68"/>
        <v>5</v>
      </c>
      <c r="E233" s="3">
        <f t="shared" si="68"/>
        <v>885</v>
      </c>
      <c r="F233" s="3">
        <f t="shared" si="68"/>
        <v>1637</v>
      </c>
      <c r="G233" s="3">
        <f t="shared" si="68"/>
        <v>2123</v>
      </c>
      <c r="H233" s="3">
        <f t="shared" si="68"/>
        <v>515</v>
      </c>
    </row>
    <row r="234" spans="2:8" x14ac:dyDescent="0.25">
      <c r="B234" s="9">
        <v>16</v>
      </c>
      <c r="C234" s="3">
        <f t="shared" si="68"/>
        <v>4266</v>
      </c>
      <c r="D234" s="3">
        <f t="shared" si="68"/>
        <v>0</v>
      </c>
      <c r="E234" s="3">
        <f t="shared" si="68"/>
        <v>323</v>
      </c>
      <c r="F234" s="3">
        <f t="shared" si="68"/>
        <v>768</v>
      </c>
      <c r="G234" s="3">
        <f t="shared" si="68"/>
        <v>1373</v>
      </c>
      <c r="H234" s="3">
        <f t="shared" si="68"/>
        <v>1802</v>
      </c>
    </row>
    <row r="235" spans="2:8" x14ac:dyDescent="0.25">
      <c r="B235" s="9">
        <v>17</v>
      </c>
      <c r="C235" s="3">
        <f t="shared" si="68"/>
        <v>2162</v>
      </c>
      <c r="D235" s="3">
        <f t="shared" si="68"/>
        <v>4</v>
      </c>
      <c r="E235" s="3">
        <f t="shared" si="68"/>
        <v>79</v>
      </c>
      <c r="F235" s="3">
        <f t="shared" si="68"/>
        <v>245</v>
      </c>
      <c r="G235" s="3">
        <f t="shared" si="68"/>
        <v>682</v>
      </c>
      <c r="H235" s="3">
        <f t="shared" si="68"/>
        <v>1152</v>
      </c>
    </row>
    <row r="236" spans="2:8" x14ac:dyDescent="0.25">
      <c r="B236" s="9" t="s">
        <v>91</v>
      </c>
      <c r="C236" s="3">
        <f>C246++C256</f>
        <v>1423</v>
      </c>
      <c r="D236" s="3">
        <f t="shared" ref="D236:H236" si="69">D246++D256</f>
        <v>0</v>
      </c>
      <c r="E236" s="3">
        <f t="shared" si="69"/>
        <v>28</v>
      </c>
      <c r="F236" s="3">
        <f t="shared" si="69"/>
        <v>105</v>
      </c>
      <c r="G236" s="3">
        <f t="shared" si="69"/>
        <v>358</v>
      </c>
      <c r="H236" s="3">
        <f t="shared" si="69"/>
        <v>932</v>
      </c>
    </row>
    <row r="237" spans="2:8" x14ac:dyDescent="0.25">
      <c r="C237" s="4"/>
      <c r="D237" s="4"/>
      <c r="E237" s="4"/>
      <c r="F237" s="4"/>
      <c r="G237" s="4"/>
      <c r="H237" s="4"/>
    </row>
    <row r="238" spans="2:8" x14ac:dyDescent="0.25">
      <c r="B238" s="6" t="s">
        <v>35</v>
      </c>
      <c r="C238" s="1">
        <f t="shared" ref="C238:H238" si="70">SUM(C239:C246)</f>
        <v>10537</v>
      </c>
      <c r="D238" s="1">
        <f t="shared" si="70"/>
        <v>6</v>
      </c>
      <c r="E238" s="1">
        <f t="shared" si="70"/>
        <v>3291</v>
      </c>
      <c r="F238" s="1">
        <f t="shared" si="70"/>
        <v>2780</v>
      </c>
      <c r="G238" s="1">
        <f t="shared" si="70"/>
        <v>2411</v>
      </c>
      <c r="H238" s="1">
        <f t="shared" si="70"/>
        <v>2049</v>
      </c>
    </row>
    <row r="239" spans="2:8" x14ac:dyDescent="0.25">
      <c r="B239" s="9" t="s">
        <v>90</v>
      </c>
      <c r="C239" s="1">
        <f>SUM(D239:H239)</f>
        <v>4</v>
      </c>
      <c r="D239" s="4">
        <v>0</v>
      </c>
      <c r="E239" s="4">
        <v>4</v>
      </c>
      <c r="F239" s="4">
        <v>0</v>
      </c>
      <c r="G239" s="4">
        <v>0</v>
      </c>
      <c r="H239" s="4">
        <v>0</v>
      </c>
    </row>
    <row r="240" spans="2:8" x14ac:dyDescent="0.25">
      <c r="B240" s="9">
        <v>12</v>
      </c>
      <c r="C240" s="1">
        <f t="shared" ref="C240:C246" si="71">SUM(D240:H240)</f>
        <v>325</v>
      </c>
      <c r="D240" s="4">
        <v>0</v>
      </c>
      <c r="E240" s="4">
        <v>318</v>
      </c>
      <c r="F240" s="4">
        <v>6</v>
      </c>
      <c r="G240" s="4">
        <v>1</v>
      </c>
      <c r="H240" s="4">
        <v>0</v>
      </c>
    </row>
    <row r="241" spans="2:8" x14ac:dyDescent="0.25">
      <c r="B241" s="9">
        <v>13</v>
      </c>
      <c r="C241" s="1">
        <f t="shared" si="71"/>
        <v>1499</v>
      </c>
      <c r="D241" s="4">
        <v>0</v>
      </c>
      <c r="E241" s="4">
        <v>1206</v>
      </c>
      <c r="F241" s="4">
        <v>288</v>
      </c>
      <c r="G241" s="4">
        <v>5</v>
      </c>
      <c r="H241" s="4">
        <v>0</v>
      </c>
    </row>
    <row r="242" spans="2:8" x14ac:dyDescent="0.25">
      <c r="B242" s="9">
        <v>14</v>
      </c>
      <c r="C242" s="1">
        <f t="shared" si="71"/>
        <v>2203</v>
      </c>
      <c r="D242" s="4">
        <v>2</v>
      </c>
      <c r="E242" s="4">
        <v>925</v>
      </c>
      <c r="F242" s="4">
        <v>1014</v>
      </c>
      <c r="G242" s="4">
        <v>256</v>
      </c>
      <c r="H242" s="4">
        <v>6</v>
      </c>
    </row>
    <row r="243" spans="2:8" x14ac:dyDescent="0.25">
      <c r="B243" s="9">
        <v>15</v>
      </c>
      <c r="C243" s="1">
        <f t="shared" si="71"/>
        <v>2458</v>
      </c>
      <c r="D243" s="4">
        <v>3</v>
      </c>
      <c r="E243" s="4">
        <v>554</v>
      </c>
      <c r="F243" s="4">
        <v>823</v>
      </c>
      <c r="G243" s="4">
        <v>891</v>
      </c>
      <c r="H243" s="4">
        <v>187</v>
      </c>
    </row>
    <row r="244" spans="2:8" x14ac:dyDescent="0.25">
      <c r="B244" s="9">
        <v>16</v>
      </c>
      <c r="C244" s="1">
        <f t="shared" si="71"/>
        <v>2079</v>
      </c>
      <c r="D244" s="4">
        <v>0</v>
      </c>
      <c r="E244" s="4">
        <v>213</v>
      </c>
      <c r="F244" s="4">
        <v>435</v>
      </c>
      <c r="G244" s="4">
        <v>694</v>
      </c>
      <c r="H244" s="4">
        <v>737</v>
      </c>
    </row>
    <row r="245" spans="2:8" x14ac:dyDescent="0.25">
      <c r="B245" s="9">
        <v>17</v>
      </c>
      <c r="C245" s="1">
        <f t="shared" si="71"/>
        <v>1134</v>
      </c>
      <c r="D245" s="4">
        <v>1</v>
      </c>
      <c r="E245" s="4">
        <v>54</v>
      </c>
      <c r="F245" s="4">
        <v>146</v>
      </c>
      <c r="G245" s="4">
        <v>353</v>
      </c>
      <c r="H245" s="4">
        <v>580</v>
      </c>
    </row>
    <row r="246" spans="2:8" x14ac:dyDescent="0.25">
      <c r="B246" s="9" t="s">
        <v>91</v>
      </c>
      <c r="C246" s="1">
        <f t="shared" si="71"/>
        <v>835</v>
      </c>
      <c r="D246" s="4">
        <v>0</v>
      </c>
      <c r="E246" s="4">
        <v>17</v>
      </c>
      <c r="F246" s="4">
        <v>68</v>
      </c>
      <c r="G246" s="4">
        <v>211</v>
      </c>
      <c r="H246" s="4">
        <v>539</v>
      </c>
    </row>
    <row r="247" spans="2:8" x14ac:dyDescent="0.25">
      <c r="C247" s="4"/>
      <c r="D247" s="4"/>
      <c r="E247" s="4"/>
      <c r="F247" s="4"/>
      <c r="G247" s="4"/>
      <c r="H247" s="4"/>
    </row>
    <row r="248" spans="2:8" x14ac:dyDescent="0.25">
      <c r="B248" s="6" t="s">
        <v>36</v>
      </c>
      <c r="C248" s="1">
        <f t="shared" ref="C248:H248" si="72">SUM(C249:C256)</f>
        <v>11575</v>
      </c>
      <c r="D248" s="1">
        <f t="shared" si="72"/>
        <v>6</v>
      </c>
      <c r="E248" s="1">
        <f t="shared" si="72"/>
        <v>3305</v>
      </c>
      <c r="F248" s="1">
        <f t="shared" si="72"/>
        <v>3137</v>
      </c>
      <c r="G248" s="1">
        <f t="shared" si="72"/>
        <v>2760</v>
      </c>
      <c r="H248" s="1">
        <f t="shared" si="72"/>
        <v>2367</v>
      </c>
    </row>
    <row r="249" spans="2:8" x14ac:dyDescent="0.25">
      <c r="B249" s="9" t="s">
        <v>90</v>
      </c>
      <c r="C249" s="1">
        <f>SUM(D249:H249)</f>
        <v>6</v>
      </c>
      <c r="D249" s="4">
        <v>0</v>
      </c>
      <c r="E249" s="4">
        <v>5</v>
      </c>
      <c r="F249" s="4">
        <v>1</v>
      </c>
      <c r="G249" s="4">
        <v>0</v>
      </c>
      <c r="H249" s="4">
        <v>0</v>
      </c>
    </row>
    <row r="250" spans="2:8" x14ac:dyDescent="0.25">
      <c r="B250" s="9">
        <v>12</v>
      </c>
      <c r="C250" s="1">
        <f t="shared" ref="C250:C256" si="73">SUM(D250:H250)</f>
        <v>447</v>
      </c>
      <c r="D250" s="4">
        <v>0</v>
      </c>
      <c r="E250" s="4">
        <v>434</v>
      </c>
      <c r="F250" s="4">
        <v>12</v>
      </c>
      <c r="G250" s="4">
        <v>1</v>
      </c>
      <c r="H250" s="4">
        <v>0</v>
      </c>
    </row>
    <row r="251" spans="2:8" x14ac:dyDescent="0.25">
      <c r="B251" s="9">
        <v>13</v>
      </c>
      <c r="C251" s="1">
        <f t="shared" si="73"/>
        <v>1982</v>
      </c>
      <c r="D251" s="4">
        <v>0</v>
      </c>
      <c r="E251" s="4">
        <v>1547</v>
      </c>
      <c r="F251" s="4">
        <v>422</v>
      </c>
      <c r="G251" s="4">
        <v>13</v>
      </c>
      <c r="H251" s="4">
        <v>0</v>
      </c>
    </row>
    <row r="252" spans="2:8" x14ac:dyDescent="0.25">
      <c r="B252" s="9">
        <v>14</v>
      </c>
      <c r="C252" s="1">
        <f t="shared" si="73"/>
        <v>2630</v>
      </c>
      <c r="D252" s="4">
        <v>1</v>
      </c>
      <c r="E252" s="4">
        <v>842</v>
      </c>
      <c r="F252" s="4">
        <v>1419</v>
      </c>
      <c r="G252" s="4">
        <v>359</v>
      </c>
      <c r="H252" s="4">
        <v>9</v>
      </c>
    </row>
    <row r="253" spans="2:8" x14ac:dyDescent="0.25">
      <c r="B253" s="9">
        <v>15</v>
      </c>
      <c r="C253" s="1">
        <f t="shared" si="73"/>
        <v>2707</v>
      </c>
      <c r="D253" s="4">
        <v>2</v>
      </c>
      <c r="E253" s="4">
        <v>331</v>
      </c>
      <c r="F253" s="4">
        <v>814</v>
      </c>
      <c r="G253" s="4">
        <v>1232</v>
      </c>
      <c r="H253" s="4">
        <v>328</v>
      </c>
    </row>
    <row r="254" spans="2:8" x14ac:dyDescent="0.25">
      <c r="B254" s="9">
        <v>16</v>
      </c>
      <c r="C254" s="1">
        <f t="shared" si="73"/>
        <v>2187</v>
      </c>
      <c r="D254" s="4">
        <v>0</v>
      </c>
      <c r="E254" s="4">
        <v>110</v>
      </c>
      <c r="F254" s="4">
        <v>333</v>
      </c>
      <c r="G254" s="4">
        <v>679</v>
      </c>
      <c r="H254" s="4">
        <v>1065</v>
      </c>
    </row>
    <row r="255" spans="2:8" x14ac:dyDescent="0.25">
      <c r="B255" s="9">
        <v>17</v>
      </c>
      <c r="C255" s="1">
        <f t="shared" si="73"/>
        <v>1028</v>
      </c>
      <c r="D255" s="4">
        <v>3</v>
      </c>
      <c r="E255" s="4">
        <v>25</v>
      </c>
      <c r="F255" s="4">
        <v>99</v>
      </c>
      <c r="G255" s="4">
        <v>329</v>
      </c>
      <c r="H255" s="4">
        <v>572</v>
      </c>
    </row>
    <row r="256" spans="2:8" x14ac:dyDescent="0.25">
      <c r="B256" s="10" t="s">
        <v>91</v>
      </c>
      <c r="C256" s="2">
        <f t="shared" si="73"/>
        <v>588</v>
      </c>
      <c r="D256" s="5">
        <v>0</v>
      </c>
      <c r="E256" s="5">
        <v>11</v>
      </c>
      <c r="F256" s="5">
        <v>37</v>
      </c>
      <c r="G256" s="5">
        <v>147</v>
      </c>
      <c r="H256" s="5">
        <v>393</v>
      </c>
    </row>
    <row r="257" spans="2:8" x14ac:dyDescent="0.25">
      <c r="B257" s="6" t="s">
        <v>7</v>
      </c>
    </row>
    <row r="259" spans="2:8" x14ac:dyDescent="0.25">
      <c r="B259" s="6" t="s">
        <v>66</v>
      </c>
      <c r="C259" s="6"/>
      <c r="D259" s="6"/>
      <c r="E259" s="6"/>
      <c r="F259" s="6"/>
      <c r="G259" s="6"/>
      <c r="H259" s="6"/>
    </row>
    <row r="260" spans="2:8" x14ac:dyDescent="0.25">
      <c r="C260" s="6"/>
      <c r="D260" s="6"/>
      <c r="E260" s="6"/>
      <c r="F260" s="6"/>
      <c r="G260" s="6"/>
      <c r="H260" s="6"/>
    </row>
    <row r="261" spans="2:8" ht="13.8" thickBot="1" x14ac:dyDescent="0.3">
      <c r="B261" s="8"/>
      <c r="C261" s="8" t="s">
        <v>0</v>
      </c>
      <c r="D261" s="8" t="s">
        <v>22</v>
      </c>
      <c r="E261" s="8" t="s">
        <v>23</v>
      </c>
      <c r="F261" s="8" t="s">
        <v>24</v>
      </c>
      <c r="G261" s="8" t="s">
        <v>25</v>
      </c>
      <c r="H261" s="8" t="s">
        <v>26</v>
      </c>
    </row>
    <row r="263" spans="2:8" x14ac:dyDescent="0.25">
      <c r="B263" s="6" t="s">
        <v>27</v>
      </c>
      <c r="C263" s="3">
        <v>21644</v>
      </c>
      <c r="D263" s="3">
        <v>9</v>
      </c>
      <c r="E263" s="3">
        <v>6741</v>
      </c>
      <c r="F263" s="3">
        <v>5681</v>
      </c>
      <c r="G263" s="3">
        <v>5078</v>
      </c>
      <c r="H263" s="3">
        <v>4135</v>
      </c>
    </row>
    <row r="264" spans="2:8" x14ac:dyDescent="0.25">
      <c r="B264" s="9" t="s">
        <v>69</v>
      </c>
      <c r="C264" s="3">
        <v>1</v>
      </c>
      <c r="D264" s="18">
        <v>0</v>
      </c>
      <c r="E264" s="18">
        <v>1</v>
      </c>
      <c r="F264" s="18">
        <v>0</v>
      </c>
      <c r="G264" s="18">
        <v>0</v>
      </c>
      <c r="H264" s="18">
        <v>0</v>
      </c>
    </row>
    <row r="265" spans="2:8" x14ac:dyDescent="0.25">
      <c r="B265" s="9">
        <v>11</v>
      </c>
      <c r="C265" s="3">
        <v>57</v>
      </c>
      <c r="D265" s="18">
        <v>0</v>
      </c>
      <c r="E265" s="18">
        <v>53</v>
      </c>
      <c r="F265" s="18">
        <v>4</v>
      </c>
      <c r="G265" s="18">
        <v>0</v>
      </c>
      <c r="H265" s="18">
        <v>0</v>
      </c>
    </row>
    <row r="266" spans="2:8" x14ac:dyDescent="0.25">
      <c r="B266" s="9">
        <v>12</v>
      </c>
      <c r="C266" s="3">
        <v>1035</v>
      </c>
      <c r="D266" s="18">
        <v>0</v>
      </c>
      <c r="E266" s="18">
        <v>1003</v>
      </c>
      <c r="F266" s="18">
        <v>31</v>
      </c>
      <c r="G266" s="18">
        <v>1</v>
      </c>
      <c r="H266" s="18">
        <v>0</v>
      </c>
    </row>
    <row r="267" spans="2:8" x14ac:dyDescent="0.25">
      <c r="B267" s="9">
        <v>13</v>
      </c>
      <c r="C267" s="3">
        <v>3474</v>
      </c>
      <c r="D267" s="18">
        <v>3</v>
      </c>
      <c r="E267" s="18">
        <v>2597</v>
      </c>
      <c r="F267" s="18">
        <v>864</v>
      </c>
      <c r="G267" s="18">
        <v>10</v>
      </c>
      <c r="H267" s="18">
        <v>0</v>
      </c>
    </row>
    <row r="268" spans="2:8" x14ac:dyDescent="0.25">
      <c r="B268" s="9">
        <v>14</v>
      </c>
      <c r="C268" s="3">
        <v>4873</v>
      </c>
      <c r="D268" s="18">
        <v>3</v>
      </c>
      <c r="E268" s="18">
        <v>1937</v>
      </c>
      <c r="F268" s="18">
        <v>2206</v>
      </c>
      <c r="G268" s="18">
        <v>714</v>
      </c>
      <c r="H268" s="18">
        <v>13</v>
      </c>
    </row>
    <row r="269" spans="2:8" x14ac:dyDescent="0.25">
      <c r="B269" s="9">
        <v>15</v>
      </c>
      <c r="C269" s="3">
        <v>4827</v>
      </c>
      <c r="D269" s="18">
        <v>2</v>
      </c>
      <c r="E269" s="18">
        <v>807</v>
      </c>
      <c r="F269" s="18">
        <v>1554</v>
      </c>
      <c r="G269" s="18">
        <v>1935</v>
      </c>
      <c r="H269" s="18">
        <v>529</v>
      </c>
    </row>
    <row r="270" spans="2:8" x14ac:dyDescent="0.25">
      <c r="B270" s="9">
        <v>16</v>
      </c>
      <c r="C270" s="3">
        <v>3836</v>
      </c>
      <c r="D270" s="18">
        <v>0</v>
      </c>
      <c r="E270" s="18">
        <v>254</v>
      </c>
      <c r="F270" s="18">
        <v>693</v>
      </c>
      <c r="G270" s="18">
        <v>1356</v>
      </c>
      <c r="H270" s="18">
        <v>1533</v>
      </c>
    </row>
    <row r="271" spans="2:8" x14ac:dyDescent="0.25">
      <c r="B271" s="9">
        <v>17</v>
      </c>
      <c r="C271" s="3">
        <v>2098</v>
      </c>
      <c r="D271" s="18">
        <v>0</v>
      </c>
      <c r="E271" s="18">
        <v>68</v>
      </c>
      <c r="F271" s="18">
        <v>235</v>
      </c>
      <c r="G271" s="18">
        <v>694</v>
      </c>
      <c r="H271" s="18">
        <v>1101</v>
      </c>
    </row>
    <row r="272" spans="2:8" x14ac:dyDescent="0.25">
      <c r="B272" s="9">
        <v>18</v>
      </c>
      <c r="C272" s="3">
        <v>941</v>
      </c>
      <c r="D272" s="18">
        <v>1</v>
      </c>
      <c r="E272" s="18">
        <v>11</v>
      </c>
      <c r="F272" s="18">
        <v>65</v>
      </c>
      <c r="G272" s="18">
        <v>255</v>
      </c>
      <c r="H272" s="18">
        <v>609</v>
      </c>
    </row>
    <row r="273" spans="2:8" x14ac:dyDescent="0.25">
      <c r="B273" s="9">
        <v>19</v>
      </c>
      <c r="C273" s="3">
        <v>337</v>
      </c>
      <c r="D273" s="18">
        <v>0</v>
      </c>
      <c r="E273" s="18">
        <v>6</v>
      </c>
      <c r="F273" s="18">
        <v>18</v>
      </c>
      <c r="G273" s="18">
        <v>78</v>
      </c>
      <c r="H273" s="18">
        <v>235</v>
      </c>
    </row>
    <row r="274" spans="2:8" x14ac:dyDescent="0.25">
      <c r="B274" s="9" t="s">
        <v>37</v>
      </c>
      <c r="C274" s="3">
        <v>165</v>
      </c>
      <c r="D274" s="18">
        <v>0</v>
      </c>
      <c r="E274" s="18">
        <v>4</v>
      </c>
      <c r="F274" s="18">
        <v>11</v>
      </c>
      <c r="G274" s="18">
        <v>35</v>
      </c>
      <c r="H274" s="18">
        <v>115</v>
      </c>
    </row>
    <row r="275" spans="2:8" x14ac:dyDescent="0.25">
      <c r="C275" s="4"/>
      <c r="D275" s="4"/>
      <c r="E275" s="4"/>
      <c r="F275" s="4"/>
      <c r="G275" s="4"/>
      <c r="H275" s="4"/>
    </row>
    <row r="276" spans="2:8" x14ac:dyDescent="0.25">
      <c r="B276" s="6" t="s">
        <v>35</v>
      </c>
      <c r="C276" s="1">
        <v>10293</v>
      </c>
      <c r="D276" s="1">
        <v>4</v>
      </c>
      <c r="E276" s="1">
        <v>3292</v>
      </c>
      <c r="F276" s="1">
        <v>2665</v>
      </c>
      <c r="G276" s="1">
        <v>2411</v>
      </c>
      <c r="H276" s="1">
        <v>1921</v>
      </c>
    </row>
    <row r="277" spans="2:8" x14ac:dyDescent="0.25">
      <c r="B277" s="9" t="s">
        <v>69</v>
      </c>
      <c r="C277" s="1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</row>
    <row r="278" spans="2:8" x14ac:dyDescent="0.25">
      <c r="B278" s="9">
        <v>11</v>
      </c>
      <c r="C278" s="1">
        <v>9</v>
      </c>
      <c r="D278" s="4">
        <v>0</v>
      </c>
      <c r="E278" s="4">
        <v>9</v>
      </c>
      <c r="F278" s="4">
        <v>0</v>
      </c>
      <c r="G278" s="4">
        <v>0</v>
      </c>
      <c r="H278" s="4">
        <v>0</v>
      </c>
    </row>
    <row r="279" spans="2:8" x14ac:dyDescent="0.25">
      <c r="B279" s="9">
        <v>12</v>
      </c>
      <c r="C279" s="1">
        <v>396</v>
      </c>
      <c r="D279" s="4">
        <v>0</v>
      </c>
      <c r="E279" s="4">
        <v>388</v>
      </c>
      <c r="F279" s="4">
        <v>7</v>
      </c>
      <c r="G279" s="4">
        <v>1</v>
      </c>
      <c r="H279" s="4">
        <v>0</v>
      </c>
    </row>
    <row r="280" spans="2:8" x14ac:dyDescent="0.25">
      <c r="B280" s="9">
        <v>13</v>
      </c>
      <c r="C280" s="1">
        <v>1519</v>
      </c>
      <c r="D280" s="4">
        <v>3</v>
      </c>
      <c r="E280" s="4">
        <v>1162</v>
      </c>
      <c r="F280" s="4">
        <v>348</v>
      </c>
      <c r="G280" s="4">
        <v>6</v>
      </c>
      <c r="H280" s="4">
        <v>0</v>
      </c>
    </row>
    <row r="281" spans="2:8" x14ac:dyDescent="0.25">
      <c r="B281" s="9">
        <v>14</v>
      </c>
      <c r="C281" s="1">
        <v>2278</v>
      </c>
      <c r="D281" s="4">
        <v>0</v>
      </c>
      <c r="E281" s="4">
        <v>1047</v>
      </c>
      <c r="F281" s="4">
        <v>937</v>
      </c>
      <c r="G281" s="4">
        <v>287</v>
      </c>
      <c r="H281" s="4">
        <v>7</v>
      </c>
    </row>
    <row r="282" spans="2:8" x14ac:dyDescent="0.25">
      <c r="B282" s="9">
        <v>15</v>
      </c>
      <c r="C282" s="1">
        <v>2352</v>
      </c>
      <c r="D282" s="4">
        <v>1</v>
      </c>
      <c r="E282" s="4">
        <v>483</v>
      </c>
      <c r="F282" s="4">
        <v>814</v>
      </c>
      <c r="G282" s="4">
        <v>836</v>
      </c>
      <c r="H282" s="4">
        <v>218</v>
      </c>
    </row>
    <row r="283" spans="2:8" x14ac:dyDescent="0.25">
      <c r="B283" s="9">
        <v>16</v>
      </c>
      <c r="C283" s="1">
        <v>1785</v>
      </c>
      <c r="D283" s="4">
        <v>0</v>
      </c>
      <c r="E283" s="4">
        <v>152</v>
      </c>
      <c r="F283" s="4">
        <v>358</v>
      </c>
      <c r="G283" s="4">
        <v>663</v>
      </c>
      <c r="H283" s="4">
        <v>612</v>
      </c>
    </row>
    <row r="284" spans="2:8" x14ac:dyDescent="0.25">
      <c r="B284" s="9">
        <v>17</v>
      </c>
      <c r="C284" s="1">
        <v>1120</v>
      </c>
      <c r="D284" s="4">
        <v>0</v>
      </c>
      <c r="E284" s="4">
        <v>42</v>
      </c>
      <c r="F284" s="4">
        <v>142</v>
      </c>
      <c r="G284" s="4">
        <v>388</v>
      </c>
      <c r="H284" s="4">
        <v>548</v>
      </c>
    </row>
    <row r="285" spans="2:8" x14ac:dyDescent="0.25">
      <c r="B285" s="9">
        <v>18</v>
      </c>
      <c r="C285" s="1">
        <v>525</v>
      </c>
      <c r="D285" s="4">
        <v>0</v>
      </c>
      <c r="E285" s="4">
        <v>5</v>
      </c>
      <c r="F285" s="4">
        <v>38</v>
      </c>
      <c r="G285" s="4">
        <v>155</v>
      </c>
      <c r="H285" s="4">
        <v>327</v>
      </c>
    </row>
    <row r="286" spans="2:8" x14ac:dyDescent="0.25">
      <c r="B286" s="9">
        <v>19</v>
      </c>
      <c r="C286" s="1">
        <v>207</v>
      </c>
      <c r="D286" s="4">
        <v>0</v>
      </c>
      <c r="E286" s="4">
        <v>3</v>
      </c>
      <c r="F286" s="4">
        <v>13</v>
      </c>
      <c r="G286" s="4">
        <v>54</v>
      </c>
      <c r="H286" s="4">
        <v>137</v>
      </c>
    </row>
    <row r="287" spans="2:8" x14ac:dyDescent="0.25">
      <c r="B287" s="9" t="s">
        <v>37</v>
      </c>
      <c r="C287" s="1">
        <v>102</v>
      </c>
      <c r="D287" s="4">
        <v>0</v>
      </c>
      <c r="E287" s="4">
        <v>1</v>
      </c>
      <c r="F287" s="4">
        <v>8</v>
      </c>
      <c r="G287" s="4">
        <v>21</v>
      </c>
      <c r="H287" s="4">
        <v>72</v>
      </c>
    </row>
    <row r="288" spans="2:8" x14ac:dyDescent="0.25">
      <c r="C288" s="4"/>
      <c r="D288" s="4"/>
      <c r="E288" s="4"/>
      <c r="F288" s="4"/>
      <c r="G288" s="4"/>
      <c r="H288" s="4"/>
    </row>
    <row r="289" spans="2:8" x14ac:dyDescent="0.25">
      <c r="B289" s="6" t="s">
        <v>36</v>
      </c>
      <c r="C289" s="1">
        <v>11351</v>
      </c>
      <c r="D289" s="1">
        <v>5</v>
      </c>
      <c r="E289" s="1">
        <v>3449</v>
      </c>
      <c r="F289" s="1">
        <v>3016</v>
      </c>
      <c r="G289" s="1">
        <v>2667</v>
      </c>
      <c r="H289" s="1">
        <v>2214</v>
      </c>
    </row>
    <row r="290" spans="2:8" x14ac:dyDescent="0.25">
      <c r="B290" s="9" t="s">
        <v>69</v>
      </c>
      <c r="C290" s="1">
        <v>1</v>
      </c>
      <c r="D290" s="4">
        <v>0</v>
      </c>
      <c r="E290" s="4">
        <v>1</v>
      </c>
      <c r="F290" s="4">
        <v>0</v>
      </c>
      <c r="G290" s="4">
        <v>0</v>
      </c>
      <c r="H290" s="4">
        <v>0</v>
      </c>
    </row>
    <row r="291" spans="2:8" x14ac:dyDescent="0.25">
      <c r="B291" s="9">
        <v>11</v>
      </c>
      <c r="C291" s="1">
        <v>48</v>
      </c>
      <c r="D291" s="4">
        <v>0</v>
      </c>
      <c r="E291" s="4">
        <v>44</v>
      </c>
      <c r="F291" s="4">
        <v>4</v>
      </c>
      <c r="G291" s="4">
        <v>0</v>
      </c>
      <c r="H291" s="4">
        <v>0</v>
      </c>
    </row>
    <row r="292" spans="2:8" x14ac:dyDescent="0.25">
      <c r="B292" s="9">
        <v>12</v>
      </c>
      <c r="C292" s="1">
        <v>639</v>
      </c>
      <c r="D292" s="4">
        <v>0</v>
      </c>
      <c r="E292" s="4">
        <v>615</v>
      </c>
      <c r="F292" s="4">
        <v>24</v>
      </c>
      <c r="G292" s="4">
        <v>0</v>
      </c>
      <c r="H292" s="4">
        <v>0</v>
      </c>
    </row>
    <row r="293" spans="2:8" x14ac:dyDescent="0.25">
      <c r="B293" s="9">
        <v>13</v>
      </c>
      <c r="C293" s="1">
        <v>1955</v>
      </c>
      <c r="D293" s="4">
        <v>0</v>
      </c>
      <c r="E293" s="4">
        <v>1435</v>
      </c>
      <c r="F293" s="4">
        <v>516</v>
      </c>
      <c r="G293" s="4">
        <v>4</v>
      </c>
      <c r="H293" s="4">
        <v>0</v>
      </c>
    </row>
    <row r="294" spans="2:8" x14ac:dyDescent="0.25">
      <c r="B294" s="9">
        <v>14</v>
      </c>
      <c r="C294" s="1">
        <v>2595</v>
      </c>
      <c r="D294" s="4">
        <v>3</v>
      </c>
      <c r="E294" s="4">
        <v>890</v>
      </c>
      <c r="F294" s="4">
        <v>1269</v>
      </c>
      <c r="G294" s="4">
        <v>427</v>
      </c>
      <c r="H294" s="4">
        <v>6</v>
      </c>
    </row>
    <row r="295" spans="2:8" x14ac:dyDescent="0.25">
      <c r="B295" s="9">
        <v>15</v>
      </c>
      <c r="C295" s="1">
        <v>2475</v>
      </c>
      <c r="D295" s="4">
        <v>1</v>
      </c>
      <c r="E295" s="4">
        <v>324</v>
      </c>
      <c r="F295" s="4">
        <v>740</v>
      </c>
      <c r="G295" s="4">
        <v>1099</v>
      </c>
      <c r="H295" s="4">
        <v>311</v>
      </c>
    </row>
    <row r="296" spans="2:8" x14ac:dyDescent="0.25">
      <c r="B296" s="9">
        <v>16</v>
      </c>
      <c r="C296" s="1">
        <v>2051</v>
      </c>
      <c r="D296" s="4">
        <v>0</v>
      </c>
      <c r="E296" s="4">
        <v>102</v>
      </c>
      <c r="F296" s="4">
        <v>335</v>
      </c>
      <c r="G296" s="4">
        <v>693</v>
      </c>
      <c r="H296" s="4">
        <v>921</v>
      </c>
    </row>
    <row r="297" spans="2:8" x14ac:dyDescent="0.25">
      <c r="B297" s="9">
        <v>17</v>
      </c>
      <c r="C297" s="1">
        <v>978</v>
      </c>
      <c r="D297" s="4">
        <v>0</v>
      </c>
      <c r="E297" s="4">
        <v>26</v>
      </c>
      <c r="F297" s="4">
        <v>93</v>
      </c>
      <c r="G297" s="4">
        <v>306</v>
      </c>
      <c r="H297" s="4">
        <v>553</v>
      </c>
    </row>
    <row r="298" spans="2:8" x14ac:dyDescent="0.25">
      <c r="B298" s="9">
        <v>18</v>
      </c>
      <c r="C298" s="1">
        <v>416</v>
      </c>
      <c r="D298" s="4">
        <v>1</v>
      </c>
      <c r="E298" s="4">
        <v>6</v>
      </c>
      <c r="F298" s="4">
        <v>27</v>
      </c>
      <c r="G298" s="4">
        <v>100</v>
      </c>
      <c r="H298" s="4">
        <v>282</v>
      </c>
    </row>
    <row r="299" spans="2:8" x14ac:dyDescent="0.25">
      <c r="B299" s="9">
        <v>19</v>
      </c>
      <c r="C299" s="1">
        <v>130</v>
      </c>
      <c r="D299" s="4">
        <v>0</v>
      </c>
      <c r="E299" s="4">
        <v>3</v>
      </c>
      <c r="F299" s="4">
        <v>5</v>
      </c>
      <c r="G299" s="4">
        <v>24</v>
      </c>
      <c r="H299" s="4">
        <v>98</v>
      </c>
    </row>
    <row r="300" spans="2:8" x14ac:dyDescent="0.25">
      <c r="B300" s="10" t="s">
        <v>37</v>
      </c>
      <c r="C300" s="2">
        <v>63</v>
      </c>
      <c r="D300" s="5">
        <v>0</v>
      </c>
      <c r="E300" s="5">
        <v>3</v>
      </c>
      <c r="F300" s="5">
        <v>3</v>
      </c>
      <c r="G300" s="5">
        <v>14</v>
      </c>
      <c r="H300" s="5">
        <v>43</v>
      </c>
    </row>
    <row r="301" spans="2:8" x14ac:dyDescent="0.25">
      <c r="B301" s="6" t="s">
        <v>7</v>
      </c>
    </row>
    <row r="303" spans="2:8" x14ac:dyDescent="0.25">
      <c r="B303" s="6" t="s">
        <v>47</v>
      </c>
    </row>
    <row r="304" spans="2:8" x14ac:dyDescent="0.25">
      <c r="B304" s="6" t="s">
        <v>65</v>
      </c>
      <c r="C304" s="6"/>
      <c r="D304" s="6"/>
      <c r="E304" s="6"/>
      <c r="F304" s="6"/>
      <c r="G304" s="6"/>
      <c r="H304" s="6"/>
    </row>
    <row r="305" spans="2:8" x14ac:dyDescent="0.25">
      <c r="C305" s="6"/>
      <c r="D305" s="6"/>
      <c r="E305" s="6"/>
      <c r="F305" s="6"/>
      <c r="G305" s="6"/>
      <c r="H305" s="6"/>
    </row>
    <row r="306" spans="2:8" ht="13.8" thickBot="1" x14ac:dyDescent="0.3">
      <c r="B306" s="8"/>
      <c r="C306" s="8" t="s">
        <v>0</v>
      </c>
      <c r="D306" s="8" t="s">
        <v>22</v>
      </c>
      <c r="E306" s="8" t="s">
        <v>23</v>
      </c>
      <c r="F306" s="8" t="s">
        <v>24</v>
      </c>
      <c r="G306" s="8" t="s">
        <v>25</v>
      </c>
      <c r="H306" s="8" t="s">
        <v>26</v>
      </c>
    </row>
    <row r="308" spans="2:8" x14ac:dyDescent="0.25">
      <c r="B308" s="6" t="s">
        <v>27</v>
      </c>
      <c r="C308" s="1">
        <v>21004</v>
      </c>
      <c r="D308" s="1">
        <v>22</v>
      </c>
      <c r="E308" s="1">
        <v>6662</v>
      </c>
      <c r="F308" s="1">
        <v>5422</v>
      </c>
      <c r="G308" s="1">
        <v>4783</v>
      </c>
      <c r="H308" s="1">
        <v>4115</v>
      </c>
    </row>
    <row r="309" spans="2:8" x14ac:dyDescent="0.25">
      <c r="B309" s="9" t="s">
        <v>69</v>
      </c>
      <c r="C309" s="4">
        <v>7</v>
      </c>
      <c r="D309" s="4">
        <v>0</v>
      </c>
      <c r="E309" s="4">
        <v>6</v>
      </c>
      <c r="F309" s="4">
        <v>1</v>
      </c>
      <c r="G309" s="4">
        <v>0</v>
      </c>
      <c r="H309" s="4">
        <v>0</v>
      </c>
    </row>
    <row r="310" spans="2:8" x14ac:dyDescent="0.25">
      <c r="B310" s="9">
        <v>11</v>
      </c>
      <c r="C310" s="4">
        <v>34</v>
      </c>
      <c r="D310" s="4">
        <v>0</v>
      </c>
      <c r="E310" s="4">
        <v>33</v>
      </c>
      <c r="F310" s="4">
        <v>1</v>
      </c>
      <c r="G310" s="4">
        <v>0</v>
      </c>
      <c r="H310" s="4">
        <v>0</v>
      </c>
    </row>
    <row r="311" spans="2:8" x14ac:dyDescent="0.25">
      <c r="B311" s="9">
        <v>12</v>
      </c>
      <c r="C311" s="4">
        <v>987</v>
      </c>
      <c r="D311" s="4">
        <v>0</v>
      </c>
      <c r="E311" s="4">
        <v>962</v>
      </c>
      <c r="F311" s="4">
        <v>22</v>
      </c>
      <c r="G311" s="4">
        <v>3</v>
      </c>
      <c r="H311" s="4">
        <v>0</v>
      </c>
    </row>
    <row r="312" spans="2:8" x14ac:dyDescent="0.25">
      <c r="B312" s="9">
        <v>13</v>
      </c>
      <c r="C312" s="4">
        <v>3451</v>
      </c>
      <c r="D312" s="4">
        <v>3</v>
      </c>
      <c r="E312" s="4">
        <v>2556</v>
      </c>
      <c r="F312" s="4">
        <v>830</v>
      </c>
      <c r="G312" s="4">
        <v>61</v>
      </c>
      <c r="H312" s="4">
        <v>1</v>
      </c>
    </row>
    <row r="313" spans="2:8" x14ac:dyDescent="0.25">
      <c r="B313" s="9">
        <v>14</v>
      </c>
      <c r="C313" s="4">
        <v>4758</v>
      </c>
      <c r="D313" s="4">
        <v>12</v>
      </c>
      <c r="E313" s="4">
        <v>1877</v>
      </c>
      <c r="F313" s="4">
        <v>2180</v>
      </c>
      <c r="G313" s="4">
        <v>668</v>
      </c>
      <c r="H313" s="4">
        <v>21</v>
      </c>
    </row>
    <row r="314" spans="2:8" x14ac:dyDescent="0.25">
      <c r="B314" s="9">
        <v>15</v>
      </c>
      <c r="C314" s="4">
        <v>4435</v>
      </c>
      <c r="D314" s="4">
        <v>5</v>
      </c>
      <c r="E314" s="4">
        <v>819</v>
      </c>
      <c r="F314" s="4">
        <v>1341</v>
      </c>
      <c r="G314" s="4">
        <v>1734</v>
      </c>
      <c r="H314" s="4">
        <v>536</v>
      </c>
    </row>
    <row r="315" spans="2:8" x14ac:dyDescent="0.25">
      <c r="B315" s="9">
        <v>16</v>
      </c>
      <c r="C315" s="4">
        <v>3764</v>
      </c>
      <c r="D315" s="4">
        <v>2</v>
      </c>
      <c r="E315" s="4">
        <v>306</v>
      </c>
      <c r="F315" s="4">
        <v>677</v>
      </c>
      <c r="G315" s="4">
        <v>1278</v>
      </c>
      <c r="H315" s="4">
        <v>1501</v>
      </c>
    </row>
    <row r="316" spans="2:8" x14ac:dyDescent="0.25">
      <c r="B316" s="9">
        <v>17</v>
      </c>
      <c r="C316" s="4">
        <v>2016</v>
      </c>
      <c r="D316" s="4">
        <v>0</v>
      </c>
      <c r="E316" s="4">
        <v>67</v>
      </c>
      <c r="F316" s="4">
        <v>255</v>
      </c>
      <c r="G316" s="4">
        <v>648</v>
      </c>
      <c r="H316" s="4">
        <v>1046</v>
      </c>
    </row>
    <row r="317" spans="2:8" x14ac:dyDescent="0.25">
      <c r="B317" s="9">
        <v>18</v>
      </c>
      <c r="C317" s="4">
        <v>1009</v>
      </c>
      <c r="D317" s="4">
        <v>0</v>
      </c>
      <c r="E317" s="4">
        <v>25</v>
      </c>
      <c r="F317" s="4">
        <v>78</v>
      </c>
      <c r="G317" s="4">
        <v>272</v>
      </c>
      <c r="H317" s="4">
        <v>634</v>
      </c>
    </row>
    <row r="318" spans="2:8" x14ac:dyDescent="0.25">
      <c r="B318" s="9">
        <v>19</v>
      </c>
      <c r="C318" s="4">
        <v>364</v>
      </c>
      <c r="D318" s="4">
        <v>0</v>
      </c>
      <c r="E318" s="4">
        <v>9</v>
      </c>
      <c r="F318" s="4">
        <v>23</v>
      </c>
      <c r="G318" s="4">
        <v>83</v>
      </c>
      <c r="H318" s="4">
        <v>249</v>
      </c>
    </row>
    <row r="319" spans="2:8" x14ac:dyDescent="0.25">
      <c r="B319" s="9" t="s">
        <v>37</v>
      </c>
      <c r="C319" s="4">
        <v>179</v>
      </c>
      <c r="D319" s="4">
        <v>0</v>
      </c>
      <c r="E319" s="4">
        <v>2</v>
      </c>
      <c r="F319" s="4">
        <v>14</v>
      </c>
      <c r="G319" s="4">
        <v>36</v>
      </c>
      <c r="H319" s="4">
        <v>127</v>
      </c>
    </row>
    <row r="320" spans="2:8" x14ac:dyDescent="0.25">
      <c r="C320" s="4"/>
      <c r="D320" s="4"/>
      <c r="E320" s="4"/>
      <c r="F320" s="4"/>
      <c r="G320" s="4"/>
      <c r="H320" s="4"/>
    </row>
    <row r="321" spans="2:8" x14ac:dyDescent="0.25">
      <c r="B321" s="6" t="s">
        <v>35</v>
      </c>
      <c r="C321" s="1">
        <v>11</v>
      </c>
      <c r="D321" s="1">
        <v>3333</v>
      </c>
      <c r="E321" s="1">
        <v>2559</v>
      </c>
      <c r="F321" s="1">
        <v>2275</v>
      </c>
      <c r="G321" s="1">
        <v>1878</v>
      </c>
      <c r="H321" s="1">
        <v>10056</v>
      </c>
    </row>
    <row r="322" spans="2:8" x14ac:dyDescent="0.25">
      <c r="B322" s="9" t="s">
        <v>69</v>
      </c>
      <c r="C322" s="4">
        <v>0</v>
      </c>
      <c r="D322" s="4">
        <v>1</v>
      </c>
      <c r="E322" s="4">
        <v>1</v>
      </c>
      <c r="F322" s="4">
        <v>0</v>
      </c>
      <c r="G322" s="4">
        <v>0</v>
      </c>
      <c r="H322" s="4">
        <v>2</v>
      </c>
    </row>
    <row r="323" spans="2:8" x14ac:dyDescent="0.25">
      <c r="B323" s="9">
        <v>11</v>
      </c>
      <c r="C323" s="4">
        <v>0</v>
      </c>
      <c r="D323" s="21">
        <v>12</v>
      </c>
      <c r="E323" s="4">
        <v>1</v>
      </c>
      <c r="F323" s="21">
        <v>0</v>
      </c>
      <c r="G323" s="21">
        <v>0</v>
      </c>
      <c r="H323" s="21">
        <v>13</v>
      </c>
    </row>
    <row r="324" spans="2:8" x14ac:dyDescent="0.25">
      <c r="B324" s="9">
        <v>12</v>
      </c>
      <c r="C324" s="4">
        <v>0</v>
      </c>
      <c r="D324" s="4">
        <v>411</v>
      </c>
      <c r="E324" s="4">
        <v>8</v>
      </c>
      <c r="F324" s="4">
        <v>0</v>
      </c>
      <c r="G324" s="21">
        <v>0</v>
      </c>
      <c r="H324" s="21">
        <v>419</v>
      </c>
    </row>
    <row r="325" spans="2:8" x14ac:dyDescent="0.25">
      <c r="B325" s="9">
        <v>13</v>
      </c>
      <c r="C325" s="4">
        <v>1</v>
      </c>
      <c r="D325" s="4">
        <v>1198</v>
      </c>
      <c r="E325" s="4">
        <v>322</v>
      </c>
      <c r="F325" s="4">
        <v>25</v>
      </c>
      <c r="G325" s="4">
        <v>0</v>
      </c>
      <c r="H325" s="21">
        <v>1546</v>
      </c>
    </row>
    <row r="326" spans="2:8" x14ac:dyDescent="0.25">
      <c r="B326" s="9">
        <v>14</v>
      </c>
      <c r="C326" s="4">
        <v>7</v>
      </c>
      <c r="D326" s="4">
        <v>981</v>
      </c>
      <c r="E326" s="4">
        <v>954</v>
      </c>
      <c r="F326" s="4">
        <v>281</v>
      </c>
      <c r="G326" s="4">
        <v>9</v>
      </c>
      <c r="H326" s="4">
        <v>2232</v>
      </c>
    </row>
    <row r="327" spans="2:8" x14ac:dyDescent="0.25">
      <c r="B327" s="9">
        <v>15</v>
      </c>
      <c r="C327" s="4">
        <v>2</v>
      </c>
      <c r="D327" s="4">
        <v>471</v>
      </c>
      <c r="E327" s="4">
        <v>680</v>
      </c>
      <c r="F327" s="4">
        <v>758</v>
      </c>
      <c r="G327" s="4">
        <v>210</v>
      </c>
      <c r="H327" s="4">
        <v>2121</v>
      </c>
    </row>
    <row r="328" spans="2:8" x14ac:dyDescent="0.25">
      <c r="B328" s="9">
        <v>16</v>
      </c>
      <c r="C328" s="4">
        <v>1</v>
      </c>
      <c r="D328" s="4">
        <v>192</v>
      </c>
      <c r="E328" s="4">
        <v>374</v>
      </c>
      <c r="F328" s="4">
        <v>622</v>
      </c>
      <c r="G328" s="4">
        <v>619</v>
      </c>
      <c r="H328" s="4">
        <v>1808</v>
      </c>
    </row>
    <row r="329" spans="2:8" x14ac:dyDescent="0.25">
      <c r="B329" s="9">
        <v>17</v>
      </c>
      <c r="C329" s="4">
        <v>0</v>
      </c>
      <c r="D329" s="4">
        <v>42</v>
      </c>
      <c r="E329" s="4">
        <v>151</v>
      </c>
      <c r="F329" s="4">
        <v>356</v>
      </c>
      <c r="G329" s="4">
        <v>484</v>
      </c>
      <c r="H329" s="4">
        <v>1033</v>
      </c>
    </row>
    <row r="330" spans="2:8" x14ac:dyDescent="0.25">
      <c r="B330" s="9">
        <v>18</v>
      </c>
      <c r="C330" s="4">
        <v>0</v>
      </c>
      <c r="D330" s="21">
        <v>17</v>
      </c>
      <c r="E330" s="4">
        <v>46</v>
      </c>
      <c r="F330" s="4">
        <v>156</v>
      </c>
      <c r="G330" s="4">
        <v>338</v>
      </c>
      <c r="H330" s="4">
        <v>557</v>
      </c>
    </row>
    <row r="331" spans="2:8" x14ac:dyDescent="0.25">
      <c r="B331" s="9">
        <v>19</v>
      </c>
      <c r="C331" s="4">
        <v>0</v>
      </c>
      <c r="D331" s="21">
        <v>8</v>
      </c>
      <c r="E331" s="4">
        <v>15</v>
      </c>
      <c r="F331" s="4">
        <v>56</v>
      </c>
      <c r="G331" s="4">
        <v>146</v>
      </c>
      <c r="H331" s="4">
        <v>225</v>
      </c>
    </row>
    <row r="332" spans="2:8" x14ac:dyDescent="0.25">
      <c r="B332" s="9" t="s">
        <v>37</v>
      </c>
      <c r="C332" s="4">
        <v>0</v>
      </c>
      <c r="D332" s="21">
        <v>0</v>
      </c>
      <c r="E332" s="4">
        <v>7</v>
      </c>
      <c r="F332" s="4">
        <v>21</v>
      </c>
      <c r="G332" s="4">
        <v>72</v>
      </c>
      <c r="H332" s="4">
        <v>100</v>
      </c>
    </row>
    <row r="333" spans="2:8" x14ac:dyDescent="0.25">
      <c r="C333" s="4"/>
      <c r="D333" s="4"/>
      <c r="E333" s="4"/>
      <c r="F333" s="4"/>
      <c r="G333" s="4"/>
      <c r="H333" s="4"/>
    </row>
    <row r="334" spans="2:8" x14ac:dyDescent="0.25">
      <c r="B334" s="6" t="s">
        <v>36</v>
      </c>
      <c r="C334" s="1">
        <v>11</v>
      </c>
      <c r="D334" s="1">
        <v>3329</v>
      </c>
      <c r="E334" s="1">
        <v>2863</v>
      </c>
      <c r="F334" s="1">
        <v>2508</v>
      </c>
      <c r="G334" s="1">
        <v>2237</v>
      </c>
      <c r="H334" s="1">
        <v>10948</v>
      </c>
    </row>
    <row r="335" spans="2:8" x14ac:dyDescent="0.25">
      <c r="B335" s="9" t="s">
        <v>69</v>
      </c>
      <c r="C335" s="4">
        <v>0</v>
      </c>
      <c r="D335" s="4">
        <v>5</v>
      </c>
      <c r="E335" s="4">
        <v>0</v>
      </c>
      <c r="F335" s="4">
        <v>0</v>
      </c>
      <c r="G335" s="4">
        <v>0</v>
      </c>
      <c r="H335" s="4">
        <v>5</v>
      </c>
    </row>
    <row r="336" spans="2:8" x14ac:dyDescent="0.25">
      <c r="B336" s="9">
        <v>11</v>
      </c>
      <c r="C336" s="4">
        <v>0</v>
      </c>
      <c r="D336" s="40">
        <v>21</v>
      </c>
      <c r="E336" s="4">
        <v>0</v>
      </c>
      <c r="F336" s="40">
        <v>0</v>
      </c>
      <c r="G336" s="21">
        <v>0</v>
      </c>
      <c r="H336" s="21">
        <v>21</v>
      </c>
    </row>
    <row r="337" spans="2:8" x14ac:dyDescent="0.25">
      <c r="B337" s="9">
        <v>12</v>
      </c>
      <c r="C337" s="4">
        <v>0</v>
      </c>
      <c r="D337" s="4">
        <v>551</v>
      </c>
      <c r="E337" s="4">
        <v>14</v>
      </c>
      <c r="F337" s="4">
        <v>3</v>
      </c>
      <c r="G337" s="21">
        <v>0</v>
      </c>
      <c r="H337" s="21">
        <v>568</v>
      </c>
    </row>
    <row r="338" spans="2:8" x14ac:dyDescent="0.25">
      <c r="B338" s="9">
        <v>13</v>
      </c>
      <c r="C338" s="4">
        <v>2</v>
      </c>
      <c r="D338" s="4">
        <v>1358</v>
      </c>
      <c r="E338" s="4">
        <v>508</v>
      </c>
      <c r="F338" s="4">
        <v>36</v>
      </c>
      <c r="G338" s="4">
        <v>1</v>
      </c>
      <c r="H338" s="21">
        <v>1905</v>
      </c>
    </row>
    <row r="339" spans="2:8" x14ac:dyDescent="0.25">
      <c r="B339" s="9">
        <v>14</v>
      </c>
      <c r="C339" s="4">
        <v>5</v>
      </c>
      <c r="D339" s="4">
        <v>896</v>
      </c>
      <c r="E339" s="4">
        <v>1226</v>
      </c>
      <c r="F339" s="4">
        <v>387</v>
      </c>
      <c r="G339" s="4">
        <v>12</v>
      </c>
      <c r="H339" s="4">
        <v>2526</v>
      </c>
    </row>
    <row r="340" spans="2:8" x14ac:dyDescent="0.25">
      <c r="B340" s="9">
        <v>15</v>
      </c>
      <c r="C340" s="4">
        <v>3</v>
      </c>
      <c r="D340" s="4">
        <v>348</v>
      </c>
      <c r="E340" s="4">
        <v>661</v>
      </c>
      <c r="F340" s="4">
        <v>976</v>
      </c>
      <c r="G340" s="4">
        <v>326</v>
      </c>
      <c r="H340" s="4">
        <v>2314</v>
      </c>
    </row>
    <row r="341" spans="2:8" x14ac:dyDescent="0.25">
      <c r="B341" s="9">
        <v>16</v>
      </c>
      <c r="C341" s="4">
        <v>1</v>
      </c>
      <c r="D341" s="4">
        <v>114</v>
      </c>
      <c r="E341" s="4">
        <v>303</v>
      </c>
      <c r="F341" s="4">
        <v>656</v>
      </c>
      <c r="G341" s="4">
        <v>882</v>
      </c>
      <c r="H341" s="4">
        <v>1956</v>
      </c>
    </row>
    <row r="342" spans="2:8" x14ac:dyDescent="0.25">
      <c r="B342" s="9">
        <v>17</v>
      </c>
      <c r="C342" s="4">
        <v>0</v>
      </c>
      <c r="D342" s="40">
        <v>25</v>
      </c>
      <c r="E342" s="4">
        <v>104</v>
      </c>
      <c r="F342" s="4">
        <v>292</v>
      </c>
      <c r="G342" s="4">
        <v>562</v>
      </c>
      <c r="H342" s="4">
        <v>983</v>
      </c>
    </row>
    <row r="343" spans="2:8" x14ac:dyDescent="0.25">
      <c r="B343" s="9">
        <v>18</v>
      </c>
      <c r="C343" s="4">
        <v>0</v>
      </c>
      <c r="D343" s="21">
        <v>8</v>
      </c>
      <c r="E343" s="4">
        <v>32</v>
      </c>
      <c r="F343" s="4">
        <v>116</v>
      </c>
      <c r="G343" s="4">
        <v>296</v>
      </c>
      <c r="H343" s="4">
        <v>452</v>
      </c>
    </row>
    <row r="344" spans="2:8" x14ac:dyDescent="0.25">
      <c r="B344" s="9">
        <v>19</v>
      </c>
      <c r="C344" s="4">
        <v>0</v>
      </c>
      <c r="D344" s="21">
        <v>1</v>
      </c>
      <c r="E344" s="4">
        <v>8</v>
      </c>
      <c r="F344" s="4">
        <v>27</v>
      </c>
      <c r="G344" s="4">
        <v>103</v>
      </c>
      <c r="H344" s="4">
        <v>139</v>
      </c>
    </row>
    <row r="345" spans="2:8" x14ac:dyDescent="0.25">
      <c r="B345" s="10" t="s">
        <v>37</v>
      </c>
      <c r="C345" s="5">
        <v>0</v>
      </c>
      <c r="D345" s="23">
        <v>2</v>
      </c>
      <c r="E345" s="5">
        <v>7</v>
      </c>
      <c r="F345" s="5">
        <v>15</v>
      </c>
      <c r="G345" s="5">
        <v>55</v>
      </c>
      <c r="H345" s="5">
        <v>79</v>
      </c>
    </row>
    <row r="346" spans="2:8" x14ac:dyDescent="0.25">
      <c r="B346" s="6" t="s">
        <v>7</v>
      </c>
    </row>
    <row r="348" spans="2:8" x14ac:dyDescent="0.25">
      <c r="B348" s="6" t="s">
        <v>75</v>
      </c>
    </row>
    <row r="349" spans="2:8" x14ac:dyDescent="0.25">
      <c r="B349" s="6" t="s">
        <v>57</v>
      </c>
      <c r="C349" s="6"/>
      <c r="D349" s="6"/>
      <c r="E349" s="6"/>
      <c r="F349" s="6"/>
      <c r="G349" s="6"/>
      <c r="H349" s="6"/>
    </row>
    <row r="350" spans="2:8" x14ac:dyDescent="0.25">
      <c r="C350" s="6"/>
      <c r="D350" s="6"/>
      <c r="E350" s="6"/>
      <c r="F350" s="6"/>
      <c r="G350" s="6"/>
      <c r="H350" s="6"/>
    </row>
    <row r="351" spans="2:8" ht="13.8" thickBot="1" x14ac:dyDescent="0.3">
      <c r="B351" s="8"/>
      <c r="C351" s="8" t="s">
        <v>0</v>
      </c>
      <c r="D351" s="8" t="s">
        <v>22</v>
      </c>
      <c r="E351" s="8" t="s">
        <v>23</v>
      </c>
      <c r="F351" s="8" t="s">
        <v>24</v>
      </c>
      <c r="G351" s="8" t="s">
        <v>25</v>
      </c>
      <c r="H351" s="8" t="s">
        <v>26</v>
      </c>
    </row>
    <row r="353" spans="2:8" x14ac:dyDescent="0.25">
      <c r="B353" s="6" t="s">
        <v>27</v>
      </c>
      <c r="C353" s="4">
        <f t="shared" ref="C353:H353" si="74">C365+C377</f>
        <v>20539</v>
      </c>
      <c r="D353" s="4">
        <f t="shared" si="74"/>
        <v>93</v>
      </c>
      <c r="E353" s="4">
        <f t="shared" si="74"/>
        <v>6336</v>
      </c>
      <c r="F353" s="4">
        <f t="shared" si="74"/>
        <v>5345</v>
      </c>
      <c r="G353" s="4">
        <f t="shared" si="74"/>
        <v>4780</v>
      </c>
      <c r="H353" s="4">
        <f t="shared" si="74"/>
        <v>3985</v>
      </c>
    </row>
    <row r="354" spans="2:8" x14ac:dyDescent="0.25">
      <c r="B354" s="6">
        <v>11</v>
      </c>
      <c r="C354" s="4">
        <f t="shared" ref="C354:H362" si="75">C366+C378</f>
        <v>25</v>
      </c>
      <c r="D354" s="40">
        <f t="shared" si="75"/>
        <v>0</v>
      </c>
      <c r="E354" s="4">
        <f t="shared" si="75"/>
        <v>25</v>
      </c>
      <c r="F354" s="40">
        <f t="shared" si="75"/>
        <v>0</v>
      </c>
      <c r="G354" s="40">
        <f t="shared" si="75"/>
        <v>0</v>
      </c>
      <c r="H354" s="40">
        <f t="shared" si="75"/>
        <v>0</v>
      </c>
    </row>
    <row r="355" spans="2:8" x14ac:dyDescent="0.25">
      <c r="B355" s="6">
        <v>12</v>
      </c>
      <c r="C355" s="4">
        <f t="shared" si="75"/>
        <v>1052</v>
      </c>
      <c r="D355" s="4">
        <f t="shared" si="75"/>
        <v>3</v>
      </c>
      <c r="E355" s="4">
        <f t="shared" si="75"/>
        <v>1016</v>
      </c>
      <c r="F355" s="4">
        <f t="shared" si="75"/>
        <v>33</v>
      </c>
      <c r="G355" s="40">
        <f t="shared" si="75"/>
        <v>0</v>
      </c>
      <c r="H355" s="40">
        <f t="shared" si="75"/>
        <v>0</v>
      </c>
    </row>
    <row r="356" spans="2:8" x14ac:dyDescent="0.25">
      <c r="B356" s="6">
        <v>13</v>
      </c>
      <c r="C356" s="4">
        <f t="shared" si="75"/>
        <v>3261</v>
      </c>
      <c r="D356" s="4">
        <f t="shared" si="75"/>
        <v>18</v>
      </c>
      <c r="E356" s="4">
        <f t="shared" si="75"/>
        <v>2455</v>
      </c>
      <c r="F356" s="4">
        <f t="shared" si="75"/>
        <v>758</v>
      </c>
      <c r="G356" s="4">
        <f t="shared" si="75"/>
        <v>28</v>
      </c>
      <c r="H356" s="4">
        <f t="shared" si="75"/>
        <v>2</v>
      </c>
    </row>
    <row r="357" spans="2:8" x14ac:dyDescent="0.25">
      <c r="B357" s="6">
        <v>14</v>
      </c>
      <c r="C357" s="4">
        <f t="shared" si="75"/>
        <v>4338</v>
      </c>
      <c r="D357" s="4">
        <f t="shared" si="75"/>
        <v>28</v>
      </c>
      <c r="E357" s="4">
        <f t="shared" si="75"/>
        <v>1647</v>
      </c>
      <c r="F357" s="4">
        <f t="shared" si="75"/>
        <v>1972</v>
      </c>
      <c r="G357" s="4">
        <f t="shared" si="75"/>
        <v>674</v>
      </c>
      <c r="H357" s="4">
        <f t="shared" si="75"/>
        <v>17</v>
      </c>
    </row>
    <row r="358" spans="2:8" x14ac:dyDescent="0.25">
      <c r="B358" s="6">
        <v>15</v>
      </c>
      <c r="C358" s="4">
        <f t="shared" si="75"/>
        <v>4623</v>
      </c>
      <c r="D358" s="4">
        <f t="shared" si="75"/>
        <v>31</v>
      </c>
      <c r="E358" s="4">
        <f t="shared" si="75"/>
        <v>799</v>
      </c>
      <c r="F358" s="4">
        <f t="shared" si="75"/>
        <v>1472</v>
      </c>
      <c r="G358" s="4">
        <f t="shared" si="75"/>
        <v>1755</v>
      </c>
      <c r="H358" s="4">
        <f t="shared" si="75"/>
        <v>566</v>
      </c>
    </row>
    <row r="359" spans="2:8" x14ac:dyDescent="0.25">
      <c r="B359" s="6">
        <v>16</v>
      </c>
      <c r="C359" s="4">
        <f t="shared" si="75"/>
        <v>3660</v>
      </c>
      <c r="D359" s="4">
        <f t="shared" si="75"/>
        <v>11</v>
      </c>
      <c r="E359" s="4">
        <f t="shared" si="75"/>
        <v>289</v>
      </c>
      <c r="F359" s="4">
        <f t="shared" si="75"/>
        <v>712</v>
      </c>
      <c r="G359" s="4">
        <f t="shared" si="75"/>
        <v>1232</v>
      </c>
      <c r="H359" s="4">
        <f t="shared" si="75"/>
        <v>1416</v>
      </c>
    </row>
    <row r="360" spans="2:8" x14ac:dyDescent="0.25">
      <c r="B360" s="6">
        <v>17</v>
      </c>
      <c r="C360" s="4">
        <f t="shared" si="75"/>
        <v>2111</v>
      </c>
      <c r="D360" s="4">
        <f t="shared" si="75"/>
        <v>2</v>
      </c>
      <c r="E360" s="4">
        <f t="shared" si="75"/>
        <v>66</v>
      </c>
      <c r="F360" s="4">
        <f t="shared" si="75"/>
        <v>270</v>
      </c>
      <c r="G360" s="4">
        <f t="shared" si="75"/>
        <v>690</v>
      </c>
      <c r="H360" s="4">
        <f t="shared" si="75"/>
        <v>1083</v>
      </c>
    </row>
    <row r="361" spans="2:8" x14ac:dyDescent="0.25">
      <c r="B361" s="6">
        <v>18</v>
      </c>
      <c r="C361" s="4">
        <f t="shared" si="75"/>
        <v>918</v>
      </c>
      <c r="D361" s="40">
        <f t="shared" ref="D361:H363" si="76">D373+D385</f>
        <v>0</v>
      </c>
      <c r="E361" s="4">
        <f t="shared" si="76"/>
        <v>23</v>
      </c>
      <c r="F361" s="4">
        <f t="shared" si="76"/>
        <v>80</v>
      </c>
      <c r="G361" s="4">
        <f t="shared" si="76"/>
        <v>265</v>
      </c>
      <c r="H361" s="4">
        <f t="shared" si="76"/>
        <v>550</v>
      </c>
    </row>
    <row r="362" spans="2:8" x14ac:dyDescent="0.25">
      <c r="B362" s="6">
        <v>19</v>
      </c>
      <c r="C362" s="4">
        <f t="shared" si="75"/>
        <v>358</v>
      </c>
      <c r="D362" s="40">
        <f t="shared" si="76"/>
        <v>0</v>
      </c>
      <c r="E362" s="4">
        <f t="shared" si="76"/>
        <v>8</v>
      </c>
      <c r="F362" s="4">
        <f t="shared" si="76"/>
        <v>26</v>
      </c>
      <c r="G362" s="4">
        <f t="shared" si="76"/>
        <v>89</v>
      </c>
      <c r="H362" s="4">
        <f t="shared" si="76"/>
        <v>235</v>
      </c>
    </row>
    <row r="363" spans="2:8" x14ac:dyDescent="0.25">
      <c r="B363" s="6" t="s">
        <v>37</v>
      </c>
      <c r="C363" s="4">
        <f>C375+C387</f>
        <v>193</v>
      </c>
      <c r="D363" s="40">
        <f t="shared" si="76"/>
        <v>0</v>
      </c>
      <c r="E363" s="4">
        <f t="shared" si="76"/>
        <v>8</v>
      </c>
      <c r="F363" s="4">
        <f t="shared" si="76"/>
        <v>22</v>
      </c>
      <c r="G363" s="4">
        <f t="shared" si="76"/>
        <v>47</v>
      </c>
      <c r="H363" s="4">
        <f t="shared" si="76"/>
        <v>116</v>
      </c>
    </row>
    <row r="364" spans="2:8" x14ac:dyDescent="0.25">
      <c r="C364" s="4"/>
      <c r="D364" s="4"/>
      <c r="E364" s="4"/>
      <c r="F364" s="4"/>
      <c r="G364" s="4"/>
      <c r="H364" s="4"/>
    </row>
    <row r="365" spans="2:8" x14ac:dyDescent="0.25">
      <c r="B365" s="6" t="s">
        <v>35</v>
      </c>
      <c r="C365" s="4">
        <f>SUM(D365:H365)</f>
        <v>9897</v>
      </c>
      <c r="D365" s="4">
        <f>SUM(D366:D375)</f>
        <v>51</v>
      </c>
      <c r="E365" s="4">
        <f>SUM(E366:E375)</f>
        <v>3144</v>
      </c>
      <c r="F365" s="4">
        <f>SUM(F366:F375)</f>
        <v>2593</v>
      </c>
      <c r="G365" s="4">
        <f>SUM(G366:G375)</f>
        <v>2258</v>
      </c>
      <c r="H365" s="4">
        <f>SUM(H366:H375)</f>
        <v>1851</v>
      </c>
    </row>
    <row r="366" spans="2:8" x14ac:dyDescent="0.25">
      <c r="B366" s="6">
        <v>11</v>
      </c>
      <c r="C366" s="4">
        <f t="shared" ref="C366:C387" si="77">SUM(D366:H366)</f>
        <v>13</v>
      </c>
      <c r="D366" s="21">
        <v>0</v>
      </c>
      <c r="E366" s="4">
        <v>13</v>
      </c>
      <c r="F366" s="21">
        <v>0</v>
      </c>
      <c r="G366" s="21">
        <v>0</v>
      </c>
      <c r="H366" s="21">
        <v>0</v>
      </c>
    </row>
    <row r="367" spans="2:8" x14ac:dyDescent="0.25">
      <c r="B367" s="6">
        <v>12</v>
      </c>
      <c r="C367" s="4">
        <f t="shared" si="77"/>
        <v>427</v>
      </c>
      <c r="D367" s="4">
        <v>2</v>
      </c>
      <c r="E367" s="4">
        <v>415</v>
      </c>
      <c r="F367" s="4">
        <v>10</v>
      </c>
      <c r="G367" s="21">
        <v>0</v>
      </c>
      <c r="H367" s="21">
        <v>0</v>
      </c>
    </row>
    <row r="368" spans="2:8" x14ac:dyDescent="0.25">
      <c r="B368" s="6">
        <v>13</v>
      </c>
      <c r="C368" s="4">
        <f t="shared" si="77"/>
        <v>1479</v>
      </c>
      <c r="D368" s="4">
        <v>10</v>
      </c>
      <c r="E368" s="4">
        <v>1143</v>
      </c>
      <c r="F368" s="4">
        <v>310</v>
      </c>
      <c r="G368" s="4">
        <v>15</v>
      </c>
      <c r="H368" s="21">
        <v>1</v>
      </c>
    </row>
    <row r="369" spans="2:9" x14ac:dyDescent="0.25">
      <c r="B369" s="6">
        <v>14</v>
      </c>
      <c r="C369" s="4">
        <f t="shared" si="77"/>
        <v>2034</v>
      </c>
      <c r="D369" s="4">
        <v>14</v>
      </c>
      <c r="E369" s="4">
        <v>852</v>
      </c>
      <c r="F369" s="4">
        <v>878</v>
      </c>
      <c r="G369" s="4">
        <v>282</v>
      </c>
      <c r="H369" s="4">
        <v>8</v>
      </c>
    </row>
    <row r="370" spans="2:9" x14ac:dyDescent="0.25">
      <c r="B370" s="6">
        <v>15</v>
      </c>
      <c r="C370" s="4">
        <f t="shared" si="77"/>
        <v>2212</v>
      </c>
      <c r="D370" s="4">
        <v>19</v>
      </c>
      <c r="E370" s="4">
        <v>480</v>
      </c>
      <c r="F370" s="4">
        <v>733</v>
      </c>
      <c r="G370" s="4">
        <v>755</v>
      </c>
      <c r="H370" s="4">
        <v>225</v>
      </c>
    </row>
    <row r="371" spans="2:9" x14ac:dyDescent="0.25">
      <c r="B371" s="6">
        <v>16</v>
      </c>
      <c r="C371" s="4">
        <f t="shared" si="77"/>
        <v>1760</v>
      </c>
      <c r="D371" s="4">
        <v>4</v>
      </c>
      <c r="E371" s="4">
        <v>181</v>
      </c>
      <c r="F371" s="4">
        <v>408</v>
      </c>
      <c r="G371" s="4">
        <v>598</v>
      </c>
      <c r="H371" s="4">
        <v>569</v>
      </c>
    </row>
    <row r="372" spans="2:9" x14ac:dyDescent="0.25">
      <c r="B372" s="6">
        <v>17</v>
      </c>
      <c r="C372" s="4">
        <f t="shared" si="77"/>
        <v>1099</v>
      </c>
      <c r="D372" s="4">
        <v>2</v>
      </c>
      <c r="E372" s="4">
        <v>37</v>
      </c>
      <c r="F372" s="4">
        <v>166</v>
      </c>
      <c r="G372" s="4">
        <v>362</v>
      </c>
      <c r="H372" s="4">
        <v>532</v>
      </c>
    </row>
    <row r="373" spans="2:9" x14ac:dyDescent="0.25">
      <c r="B373" s="6">
        <v>18</v>
      </c>
      <c r="C373" s="4">
        <f t="shared" si="77"/>
        <v>538</v>
      </c>
      <c r="D373" s="21">
        <v>0</v>
      </c>
      <c r="E373" s="4">
        <v>15</v>
      </c>
      <c r="F373" s="4">
        <v>59</v>
      </c>
      <c r="G373" s="4">
        <v>161</v>
      </c>
      <c r="H373" s="4">
        <v>303</v>
      </c>
    </row>
    <row r="374" spans="2:9" x14ac:dyDescent="0.25">
      <c r="B374" s="6">
        <v>19</v>
      </c>
      <c r="C374" s="4">
        <f t="shared" si="77"/>
        <v>221</v>
      </c>
      <c r="D374" s="21">
        <v>0</v>
      </c>
      <c r="E374" s="4">
        <v>4</v>
      </c>
      <c r="F374" s="4">
        <v>19</v>
      </c>
      <c r="G374" s="4">
        <v>60</v>
      </c>
      <c r="H374" s="4">
        <v>138</v>
      </c>
    </row>
    <row r="375" spans="2:9" x14ac:dyDescent="0.25">
      <c r="B375" s="6" t="s">
        <v>37</v>
      </c>
      <c r="C375" s="4">
        <f t="shared" si="77"/>
        <v>114</v>
      </c>
      <c r="D375" s="21">
        <v>0</v>
      </c>
      <c r="E375" s="4">
        <v>4</v>
      </c>
      <c r="F375" s="4">
        <v>10</v>
      </c>
      <c r="G375" s="4">
        <v>25</v>
      </c>
      <c r="H375" s="4">
        <v>75</v>
      </c>
      <c r="I375" s="4"/>
    </row>
    <row r="376" spans="2:9" x14ac:dyDescent="0.25">
      <c r="C376" s="4"/>
      <c r="D376" s="4"/>
      <c r="E376" s="4"/>
      <c r="F376" s="4"/>
      <c r="G376" s="4"/>
      <c r="H376" s="4"/>
    </row>
    <row r="377" spans="2:9" x14ac:dyDescent="0.25">
      <c r="B377" s="6" t="s">
        <v>36</v>
      </c>
      <c r="C377" s="4">
        <f t="shared" si="77"/>
        <v>10642</v>
      </c>
      <c r="D377" s="4">
        <f>SUM(D378:D387)</f>
        <v>42</v>
      </c>
      <c r="E377" s="4">
        <f>SUM(E378:E387)</f>
        <v>3192</v>
      </c>
      <c r="F377" s="4">
        <f>SUM(F378:F387)</f>
        <v>2752</v>
      </c>
      <c r="G377" s="4">
        <f>SUM(G378:G387)</f>
        <v>2522</v>
      </c>
      <c r="H377" s="4">
        <f>SUM(H378:H387)</f>
        <v>2134</v>
      </c>
    </row>
    <row r="378" spans="2:9" x14ac:dyDescent="0.25">
      <c r="B378" s="6">
        <v>11</v>
      </c>
      <c r="C378" s="4">
        <f t="shared" si="77"/>
        <v>12</v>
      </c>
      <c r="D378" s="40">
        <v>0</v>
      </c>
      <c r="E378" s="4">
        <v>12</v>
      </c>
      <c r="F378" s="40">
        <v>0</v>
      </c>
      <c r="G378" s="21">
        <v>0</v>
      </c>
      <c r="H378" s="21">
        <v>0</v>
      </c>
    </row>
    <row r="379" spans="2:9" x14ac:dyDescent="0.25">
      <c r="B379" s="6">
        <v>12</v>
      </c>
      <c r="C379" s="4">
        <f t="shared" si="77"/>
        <v>625</v>
      </c>
      <c r="D379" s="4">
        <v>1</v>
      </c>
      <c r="E379" s="4">
        <v>601</v>
      </c>
      <c r="F379" s="4">
        <v>23</v>
      </c>
      <c r="G379" s="21">
        <v>0</v>
      </c>
      <c r="H379" s="21">
        <v>0</v>
      </c>
    </row>
    <row r="380" spans="2:9" x14ac:dyDescent="0.25">
      <c r="B380" s="6">
        <v>13</v>
      </c>
      <c r="C380" s="4">
        <f t="shared" si="77"/>
        <v>1782</v>
      </c>
      <c r="D380" s="4">
        <v>8</v>
      </c>
      <c r="E380" s="4">
        <v>1312</v>
      </c>
      <c r="F380" s="4">
        <v>448</v>
      </c>
      <c r="G380" s="4">
        <v>13</v>
      </c>
      <c r="H380" s="21">
        <v>1</v>
      </c>
    </row>
    <row r="381" spans="2:9" x14ac:dyDescent="0.25">
      <c r="B381" s="6">
        <v>14</v>
      </c>
      <c r="C381" s="4">
        <f t="shared" si="77"/>
        <v>2304</v>
      </c>
      <c r="D381" s="4">
        <v>14</v>
      </c>
      <c r="E381" s="4">
        <v>795</v>
      </c>
      <c r="F381" s="4">
        <v>1094</v>
      </c>
      <c r="G381" s="4">
        <v>392</v>
      </c>
      <c r="H381" s="4">
        <v>9</v>
      </c>
    </row>
    <row r="382" spans="2:9" x14ac:dyDescent="0.25">
      <c r="B382" s="6">
        <v>15</v>
      </c>
      <c r="C382" s="4">
        <f t="shared" si="77"/>
        <v>2411</v>
      </c>
      <c r="D382" s="4">
        <v>12</v>
      </c>
      <c r="E382" s="4">
        <v>319</v>
      </c>
      <c r="F382" s="4">
        <v>739</v>
      </c>
      <c r="G382" s="4">
        <v>1000</v>
      </c>
      <c r="H382" s="4">
        <v>341</v>
      </c>
    </row>
    <row r="383" spans="2:9" x14ac:dyDescent="0.25">
      <c r="B383" s="6">
        <v>16</v>
      </c>
      <c r="C383" s="4">
        <f t="shared" si="77"/>
        <v>1900</v>
      </c>
      <c r="D383" s="4">
        <v>7</v>
      </c>
      <c r="E383" s="4">
        <v>108</v>
      </c>
      <c r="F383" s="4">
        <v>304</v>
      </c>
      <c r="G383" s="4">
        <v>634</v>
      </c>
      <c r="H383" s="4">
        <v>847</v>
      </c>
    </row>
    <row r="384" spans="2:9" x14ac:dyDescent="0.25">
      <c r="B384" s="6">
        <v>17</v>
      </c>
      <c r="C384" s="4">
        <f t="shared" si="77"/>
        <v>1012</v>
      </c>
      <c r="D384" s="40">
        <v>0</v>
      </c>
      <c r="E384" s="4">
        <v>29</v>
      </c>
      <c r="F384" s="4">
        <v>104</v>
      </c>
      <c r="G384" s="4">
        <v>328</v>
      </c>
      <c r="H384" s="4">
        <v>551</v>
      </c>
    </row>
    <row r="385" spans="2:8" x14ac:dyDescent="0.25">
      <c r="B385" s="6">
        <v>18</v>
      </c>
      <c r="C385" s="4">
        <f t="shared" si="77"/>
        <v>380</v>
      </c>
      <c r="D385" s="21">
        <v>0</v>
      </c>
      <c r="E385" s="4">
        <v>8</v>
      </c>
      <c r="F385" s="4">
        <v>21</v>
      </c>
      <c r="G385" s="4">
        <v>104</v>
      </c>
      <c r="H385" s="4">
        <v>247</v>
      </c>
    </row>
    <row r="386" spans="2:8" x14ac:dyDescent="0.25">
      <c r="B386" s="6">
        <v>19</v>
      </c>
      <c r="C386" s="4">
        <f t="shared" si="77"/>
        <v>137</v>
      </c>
      <c r="D386" s="21">
        <v>0</v>
      </c>
      <c r="E386" s="4">
        <v>4</v>
      </c>
      <c r="F386" s="4">
        <v>7</v>
      </c>
      <c r="G386" s="4">
        <v>29</v>
      </c>
      <c r="H386" s="4">
        <v>97</v>
      </c>
    </row>
    <row r="387" spans="2:8" x14ac:dyDescent="0.25">
      <c r="B387" s="11" t="s">
        <v>37</v>
      </c>
      <c r="C387" s="5">
        <f t="shared" si="77"/>
        <v>79</v>
      </c>
      <c r="D387" s="23">
        <v>0</v>
      </c>
      <c r="E387" s="5">
        <v>4</v>
      </c>
      <c r="F387" s="5">
        <v>12</v>
      </c>
      <c r="G387" s="5">
        <v>22</v>
      </c>
      <c r="H387" s="5">
        <v>41</v>
      </c>
    </row>
    <row r="388" spans="2:8" x14ac:dyDescent="0.25">
      <c r="B388" s="6" t="s">
        <v>7</v>
      </c>
    </row>
  </sheetData>
  <mergeCells count="1">
    <mergeCell ref="B2:F2"/>
  </mergeCells>
  <phoneticPr fontId="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I293"/>
  <sheetViews>
    <sheetView zoomScale="110" zoomScaleNormal="110" workbookViewId="0">
      <selection activeCell="E9" sqref="E9"/>
    </sheetView>
  </sheetViews>
  <sheetFormatPr defaultColWidth="9.109375" defaultRowHeight="13.2" x14ac:dyDescent="0.25"/>
  <cols>
    <col min="1" max="1" width="9.109375" style="12"/>
    <col min="2" max="2" width="12.33203125" style="12" customWidth="1"/>
    <col min="3" max="3" width="10" style="12" customWidth="1"/>
    <col min="4" max="4" width="12" style="12" customWidth="1"/>
    <col min="5" max="16384" width="9.109375" style="12"/>
  </cols>
  <sheetData>
    <row r="1" spans="2:7" s="12" customFormat="1" x14ac:dyDescent="0.25">
      <c r="B1" s="6" t="s">
        <v>76</v>
      </c>
    </row>
    <row r="2" spans="2:7" s="12" customFormat="1" x14ac:dyDescent="0.25">
      <c r="B2" s="7" t="s">
        <v>117</v>
      </c>
      <c r="C2" s="7"/>
      <c r="D2" s="7"/>
      <c r="E2" s="7"/>
      <c r="F2" s="7"/>
      <c r="G2" s="6"/>
    </row>
    <row r="3" spans="2:7" s="12" customFormat="1" x14ac:dyDescent="0.25">
      <c r="B3" s="6"/>
      <c r="C3" s="6"/>
      <c r="D3" s="6"/>
      <c r="E3" s="6"/>
      <c r="F3" s="6"/>
      <c r="G3" s="6"/>
    </row>
    <row r="4" spans="2:7" s="12" customFormat="1" ht="13.8" thickBot="1" x14ac:dyDescent="0.3">
      <c r="B4" s="8" t="s">
        <v>21</v>
      </c>
      <c r="C4" s="8" t="s">
        <v>0</v>
      </c>
      <c r="D4" s="8" t="s">
        <v>23</v>
      </c>
      <c r="E4" s="8" t="s">
        <v>24</v>
      </c>
      <c r="F4" s="8" t="s">
        <v>25</v>
      </c>
      <c r="G4" s="8" t="s">
        <v>26</v>
      </c>
    </row>
    <row r="6" spans="2:7" s="12" customFormat="1" x14ac:dyDescent="0.25">
      <c r="B6" s="6" t="s">
        <v>0</v>
      </c>
      <c r="C6" s="1">
        <f>SUM(C7:C8)</f>
        <v>21838</v>
      </c>
      <c r="D6" s="1">
        <f t="shared" ref="D6:G6" si="0">SUM(D7:D8)</f>
        <v>6384</v>
      </c>
      <c r="E6" s="1">
        <f t="shared" si="0"/>
        <v>5466</v>
      </c>
      <c r="F6" s="1">
        <f t="shared" si="0"/>
        <v>5250</v>
      </c>
      <c r="G6" s="1">
        <f t="shared" si="0"/>
        <v>4738</v>
      </c>
    </row>
    <row r="7" spans="2:7" s="12" customFormat="1" x14ac:dyDescent="0.25">
      <c r="B7" s="6" t="s">
        <v>10</v>
      </c>
      <c r="C7" s="1">
        <f>C10+C13+C16+C19+C22+C25</f>
        <v>10494</v>
      </c>
      <c r="D7" s="1">
        <f t="shared" ref="D7:G7" si="1">D10+D13+D16+D19+D22+D25</f>
        <v>3244</v>
      </c>
      <c r="E7" s="1">
        <f t="shared" si="1"/>
        <v>2653</v>
      </c>
      <c r="F7" s="1">
        <f t="shared" si="1"/>
        <v>2457</v>
      </c>
      <c r="G7" s="1">
        <f t="shared" si="1"/>
        <v>2140</v>
      </c>
    </row>
    <row r="8" spans="2:7" s="12" customFormat="1" x14ac:dyDescent="0.25">
      <c r="B8" s="6" t="s">
        <v>11</v>
      </c>
      <c r="C8" s="1">
        <f>C11+C14+C17+C20+C23+C26</f>
        <v>11344</v>
      </c>
      <c r="D8" s="1">
        <f t="shared" ref="D8:G8" si="2">D11+D14+D17+D20+D23+D26</f>
        <v>3140</v>
      </c>
      <c r="E8" s="1">
        <f t="shared" si="2"/>
        <v>2813</v>
      </c>
      <c r="F8" s="1">
        <f t="shared" si="2"/>
        <v>2793</v>
      </c>
      <c r="G8" s="1">
        <f t="shared" si="2"/>
        <v>2598</v>
      </c>
    </row>
    <row r="9" spans="2:7" s="12" customFormat="1" x14ac:dyDescent="0.25">
      <c r="B9" s="6" t="s">
        <v>12</v>
      </c>
      <c r="C9" s="37">
        <f>C10+C11</f>
        <v>2390</v>
      </c>
      <c r="D9" s="37">
        <f t="shared" ref="D9:G9" si="3">D10+D11</f>
        <v>673</v>
      </c>
      <c r="E9" s="37">
        <f t="shared" si="3"/>
        <v>609</v>
      </c>
      <c r="F9" s="37">
        <f t="shared" si="3"/>
        <v>589</v>
      </c>
      <c r="G9" s="37">
        <f t="shared" si="3"/>
        <v>519</v>
      </c>
    </row>
    <row r="10" spans="2:7" s="12" customFormat="1" x14ac:dyDescent="0.25">
      <c r="B10" s="6" t="s">
        <v>10</v>
      </c>
      <c r="C10" s="4">
        <f>SUM(D10:G10)</f>
        <v>1157</v>
      </c>
      <c r="D10" s="38">
        <v>335</v>
      </c>
      <c r="E10" s="38">
        <v>302</v>
      </c>
      <c r="F10" s="38">
        <v>286</v>
      </c>
      <c r="G10" s="38">
        <v>234</v>
      </c>
    </row>
    <row r="11" spans="2:7" s="12" customFormat="1" x14ac:dyDescent="0.25">
      <c r="B11" s="6" t="s">
        <v>11</v>
      </c>
      <c r="C11" s="4">
        <f t="shared" ref="C11" si="4">SUM(D11:G11)</f>
        <v>1233</v>
      </c>
      <c r="D11" s="38">
        <v>338</v>
      </c>
      <c r="E11" s="38">
        <v>307</v>
      </c>
      <c r="F11" s="38">
        <v>303</v>
      </c>
      <c r="G11" s="38">
        <v>285</v>
      </c>
    </row>
    <row r="12" spans="2:7" s="12" customFormat="1" x14ac:dyDescent="0.25">
      <c r="B12" s="6" t="s">
        <v>13</v>
      </c>
      <c r="C12" s="37">
        <f>SUM(C13:C14)</f>
        <v>2409</v>
      </c>
      <c r="D12" s="37">
        <f t="shared" ref="D12:G12" si="5">SUM(D13:D14)</f>
        <v>655</v>
      </c>
      <c r="E12" s="37">
        <f t="shared" si="5"/>
        <v>645</v>
      </c>
      <c r="F12" s="37">
        <f t="shared" si="5"/>
        <v>608</v>
      </c>
      <c r="G12" s="37">
        <f t="shared" si="5"/>
        <v>501</v>
      </c>
    </row>
    <row r="13" spans="2:7" s="12" customFormat="1" x14ac:dyDescent="0.25">
      <c r="B13" s="6" t="s">
        <v>10</v>
      </c>
      <c r="C13" s="4">
        <f t="shared" ref="C13:C14" si="6">SUM(D13:G13)</f>
        <v>1134</v>
      </c>
      <c r="D13" s="38">
        <v>340</v>
      </c>
      <c r="E13" s="38">
        <v>309</v>
      </c>
      <c r="F13" s="38">
        <v>278</v>
      </c>
      <c r="G13" s="38">
        <v>207</v>
      </c>
    </row>
    <row r="14" spans="2:7" s="12" customFormat="1" x14ac:dyDescent="0.25">
      <c r="B14" s="6" t="s">
        <v>11</v>
      </c>
      <c r="C14" s="4">
        <f t="shared" si="6"/>
        <v>1275</v>
      </c>
      <c r="D14" s="38">
        <v>315</v>
      </c>
      <c r="E14" s="38">
        <v>336</v>
      </c>
      <c r="F14" s="38">
        <v>330</v>
      </c>
      <c r="G14" s="38">
        <v>294</v>
      </c>
    </row>
    <row r="15" spans="2:7" s="12" customFormat="1" x14ac:dyDescent="0.25">
      <c r="B15" s="6" t="s">
        <v>14</v>
      </c>
      <c r="C15" s="37">
        <f>SUM(C16:C17)</f>
        <v>6957</v>
      </c>
      <c r="D15" s="37">
        <f t="shared" ref="D15:G15" si="7">SUM(D16:D17)</f>
        <v>1944</v>
      </c>
      <c r="E15" s="37">
        <f t="shared" si="7"/>
        <v>1766</v>
      </c>
      <c r="F15" s="37">
        <f t="shared" si="7"/>
        <v>1681</v>
      </c>
      <c r="G15" s="37">
        <f t="shared" si="7"/>
        <v>1566</v>
      </c>
    </row>
    <row r="16" spans="2:7" s="12" customFormat="1" x14ac:dyDescent="0.25">
      <c r="B16" s="6" t="s">
        <v>10</v>
      </c>
      <c r="C16" s="4">
        <f t="shared" ref="C16:C17" si="8">SUM(D16:G16)</f>
        <v>3327</v>
      </c>
      <c r="D16" s="38">
        <v>1009</v>
      </c>
      <c r="E16" s="38">
        <v>851</v>
      </c>
      <c r="F16" s="38">
        <v>784</v>
      </c>
      <c r="G16" s="38">
        <v>683</v>
      </c>
    </row>
    <row r="17" spans="2:8" s="12" customFormat="1" x14ac:dyDescent="0.25">
      <c r="B17" s="6" t="s">
        <v>11</v>
      </c>
      <c r="C17" s="4">
        <f t="shared" si="8"/>
        <v>3630</v>
      </c>
      <c r="D17" s="38">
        <v>935</v>
      </c>
      <c r="E17" s="38">
        <v>915</v>
      </c>
      <c r="F17" s="38">
        <v>897</v>
      </c>
      <c r="G17" s="38">
        <v>883</v>
      </c>
    </row>
    <row r="18" spans="2:8" s="12" customFormat="1" x14ac:dyDescent="0.25">
      <c r="B18" s="6" t="s">
        <v>15</v>
      </c>
      <c r="C18" s="37">
        <f>SUM(C19:C20)</f>
        <v>5208</v>
      </c>
      <c r="D18" s="37">
        <f t="shared" ref="D18:G18" si="9">SUM(D19:D20)</f>
        <v>1640</v>
      </c>
      <c r="E18" s="37">
        <f t="shared" si="9"/>
        <v>1248</v>
      </c>
      <c r="F18" s="37">
        <f t="shared" si="9"/>
        <v>1227</v>
      </c>
      <c r="G18" s="37">
        <f t="shared" si="9"/>
        <v>1093</v>
      </c>
    </row>
    <row r="19" spans="2:8" s="12" customFormat="1" x14ac:dyDescent="0.25">
      <c r="B19" s="6" t="s">
        <v>10</v>
      </c>
      <c r="C19" s="4">
        <f t="shared" ref="C19:C20" si="10">SUM(D19:G19)</f>
        <v>2466</v>
      </c>
      <c r="D19" s="38">
        <v>813</v>
      </c>
      <c r="E19" s="38">
        <v>614</v>
      </c>
      <c r="F19" s="38">
        <v>547</v>
      </c>
      <c r="G19" s="38">
        <v>492</v>
      </c>
    </row>
    <row r="20" spans="2:8" s="12" customFormat="1" x14ac:dyDescent="0.25">
      <c r="B20" s="6" t="s">
        <v>11</v>
      </c>
      <c r="C20" s="4">
        <f t="shared" si="10"/>
        <v>2742</v>
      </c>
      <c r="D20" s="38">
        <v>827</v>
      </c>
      <c r="E20" s="38">
        <v>634</v>
      </c>
      <c r="F20" s="38">
        <v>680</v>
      </c>
      <c r="G20" s="38">
        <v>601</v>
      </c>
    </row>
    <row r="21" spans="2:8" s="12" customFormat="1" x14ac:dyDescent="0.25">
      <c r="B21" s="6" t="s">
        <v>16</v>
      </c>
      <c r="C21" s="37">
        <f>SUM(C22:C23)</f>
        <v>2799</v>
      </c>
      <c r="D21" s="37">
        <f t="shared" ref="D21:G21" si="11">SUM(D22:D23)</f>
        <v>858</v>
      </c>
      <c r="E21" s="37">
        <f t="shared" si="11"/>
        <v>716</v>
      </c>
      <c r="F21" s="37">
        <f t="shared" si="11"/>
        <v>630</v>
      </c>
      <c r="G21" s="37">
        <f t="shared" si="11"/>
        <v>595</v>
      </c>
    </row>
    <row r="22" spans="2:8" s="12" customFormat="1" x14ac:dyDescent="0.25">
      <c r="B22" s="6" t="s">
        <v>10</v>
      </c>
      <c r="C22" s="4">
        <f t="shared" ref="C22:C23" si="12">SUM(D22:G22)</f>
        <v>1329</v>
      </c>
      <c r="D22" s="38">
        <v>432</v>
      </c>
      <c r="E22" s="38">
        <v>325</v>
      </c>
      <c r="F22" s="38">
        <v>285</v>
      </c>
      <c r="G22" s="38">
        <v>287</v>
      </c>
    </row>
    <row r="23" spans="2:8" s="12" customFormat="1" x14ac:dyDescent="0.25">
      <c r="B23" s="6" t="s">
        <v>11</v>
      </c>
      <c r="C23" s="4">
        <f t="shared" si="12"/>
        <v>1470</v>
      </c>
      <c r="D23" s="38">
        <v>426</v>
      </c>
      <c r="E23" s="38">
        <v>391</v>
      </c>
      <c r="F23" s="38">
        <v>345</v>
      </c>
      <c r="G23" s="38">
        <v>308</v>
      </c>
    </row>
    <row r="24" spans="2:8" s="12" customFormat="1" x14ac:dyDescent="0.25">
      <c r="B24" s="6" t="s">
        <v>17</v>
      </c>
      <c r="C24" s="37">
        <f>SUM(C25:C26)</f>
        <v>2075</v>
      </c>
      <c r="D24" s="37">
        <f t="shared" ref="D24:G24" si="13">SUM(D25:D26)</f>
        <v>614</v>
      </c>
      <c r="E24" s="37">
        <f t="shared" si="13"/>
        <v>482</v>
      </c>
      <c r="F24" s="37">
        <f t="shared" si="13"/>
        <v>515</v>
      </c>
      <c r="G24" s="37">
        <f t="shared" si="13"/>
        <v>464</v>
      </c>
    </row>
    <row r="25" spans="2:8" s="12" customFormat="1" x14ac:dyDescent="0.25">
      <c r="B25" s="6" t="s">
        <v>10</v>
      </c>
      <c r="C25" s="4">
        <f t="shared" ref="C25:C26" si="14">SUM(D25:G25)</f>
        <v>1081</v>
      </c>
      <c r="D25" s="38">
        <v>315</v>
      </c>
      <c r="E25" s="38">
        <v>252</v>
      </c>
      <c r="F25" s="38">
        <v>277</v>
      </c>
      <c r="G25" s="38">
        <v>237</v>
      </c>
    </row>
    <row r="26" spans="2:8" s="12" customFormat="1" x14ac:dyDescent="0.25">
      <c r="B26" s="11" t="s">
        <v>11</v>
      </c>
      <c r="C26" s="5">
        <f t="shared" si="14"/>
        <v>994</v>
      </c>
      <c r="D26" s="43">
        <v>299</v>
      </c>
      <c r="E26" s="43">
        <v>230</v>
      </c>
      <c r="F26" s="43">
        <v>238</v>
      </c>
      <c r="G26" s="43">
        <v>227</v>
      </c>
    </row>
    <row r="27" spans="2:8" s="12" customFormat="1" x14ac:dyDescent="0.25">
      <c r="B27" s="6" t="s">
        <v>7</v>
      </c>
    </row>
    <row r="29" spans="2:8" s="12" customFormat="1" x14ac:dyDescent="0.25">
      <c r="B29" s="6" t="s">
        <v>76</v>
      </c>
    </row>
    <row r="30" spans="2:8" s="12" customFormat="1" x14ac:dyDescent="0.25">
      <c r="B30" s="6" t="s">
        <v>112</v>
      </c>
      <c r="C30" s="6"/>
      <c r="D30" s="6"/>
      <c r="E30" s="6"/>
      <c r="F30" s="6"/>
      <c r="G30" s="6"/>
      <c r="H30" s="6"/>
    </row>
    <row r="31" spans="2:8" s="12" customFormat="1" x14ac:dyDescent="0.25">
      <c r="B31" s="6"/>
      <c r="C31" s="6"/>
      <c r="D31" s="6"/>
      <c r="E31" s="6"/>
      <c r="F31" s="6"/>
      <c r="G31" s="6"/>
      <c r="H31" s="6"/>
    </row>
    <row r="32" spans="2:8" s="12" customFormat="1" ht="13.8" thickBot="1" x14ac:dyDescent="0.3">
      <c r="B32" s="8" t="s">
        <v>21</v>
      </c>
      <c r="C32" s="8" t="s">
        <v>0</v>
      </c>
      <c r="D32" s="8" t="s">
        <v>23</v>
      </c>
      <c r="E32" s="8" t="s">
        <v>24</v>
      </c>
      <c r="F32" s="8" t="s">
        <v>25</v>
      </c>
      <c r="G32" s="8" t="s">
        <v>26</v>
      </c>
    </row>
    <row r="34" spans="2:7" s="12" customFormat="1" x14ac:dyDescent="0.25">
      <c r="B34" s="6" t="s">
        <v>0</v>
      </c>
      <c r="C34" s="1">
        <f>SUM(C35:C36)</f>
        <v>22760</v>
      </c>
      <c r="D34" s="1">
        <f t="shared" ref="D34:G34" si="15">SUM(D35:D36)</f>
        <v>6100</v>
      </c>
      <c r="E34" s="1">
        <f t="shared" si="15"/>
        <v>6082</v>
      </c>
      <c r="F34" s="1">
        <f t="shared" si="15"/>
        <v>5601</v>
      </c>
      <c r="G34" s="1">
        <f t="shared" si="15"/>
        <v>4977</v>
      </c>
    </row>
    <row r="35" spans="2:7" s="12" customFormat="1" x14ac:dyDescent="0.25">
      <c r="B35" s="6" t="s">
        <v>10</v>
      </c>
      <c r="C35" s="1">
        <f>C38+C41+C44+C47+C50+C53</f>
        <v>10983</v>
      </c>
      <c r="D35" s="1">
        <f t="shared" ref="D35:G35" si="16">D38+D41+D44+D47+D50+D53</f>
        <v>3083</v>
      </c>
      <c r="E35" s="1">
        <f t="shared" si="16"/>
        <v>2980</v>
      </c>
      <c r="F35" s="1">
        <f t="shared" si="16"/>
        <v>2629</v>
      </c>
      <c r="G35" s="1">
        <f t="shared" si="16"/>
        <v>2291</v>
      </c>
    </row>
    <row r="36" spans="2:7" s="12" customFormat="1" x14ac:dyDescent="0.25">
      <c r="B36" s="6" t="s">
        <v>11</v>
      </c>
      <c r="C36" s="1">
        <f>C39+C42+C45+C48+C51+C54</f>
        <v>11777</v>
      </c>
      <c r="D36" s="1">
        <f t="shared" ref="D36:G36" si="17">D39+D42+D45+D48+D51+D54</f>
        <v>3017</v>
      </c>
      <c r="E36" s="1">
        <f t="shared" si="17"/>
        <v>3102</v>
      </c>
      <c r="F36" s="1">
        <f t="shared" si="17"/>
        <v>2972</v>
      </c>
      <c r="G36" s="1">
        <f t="shared" si="17"/>
        <v>2686</v>
      </c>
    </row>
    <row r="37" spans="2:7" s="12" customFormat="1" x14ac:dyDescent="0.25">
      <c r="B37" s="6" t="s">
        <v>12</v>
      </c>
      <c r="C37" s="4">
        <f>C38+C39</f>
        <v>2540</v>
      </c>
      <c r="D37" s="4">
        <f t="shared" ref="D37:G37" si="18">D38+D39</f>
        <v>693</v>
      </c>
      <c r="E37" s="4">
        <f t="shared" si="18"/>
        <v>701</v>
      </c>
      <c r="F37" s="4">
        <f t="shared" si="18"/>
        <v>598</v>
      </c>
      <c r="G37" s="4">
        <f t="shared" si="18"/>
        <v>548</v>
      </c>
    </row>
    <row r="38" spans="2:7" s="12" customFormat="1" x14ac:dyDescent="0.25">
      <c r="B38" s="6" t="s">
        <v>10</v>
      </c>
      <c r="C38" s="4">
        <f>SUM(D38:G38)</f>
        <v>1243</v>
      </c>
      <c r="D38" s="38">
        <v>356</v>
      </c>
      <c r="E38" s="38">
        <v>357</v>
      </c>
      <c r="F38" s="38">
        <v>279</v>
      </c>
      <c r="G38" s="38">
        <v>251</v>
      </c>
    </row>
    <row r="39" spans="2:7" s="12" customFormat="1" x14ac:dyDescent="0.25">
      <c r="B39" s="6" t="s">
        <v>11</v>
      </c>
      <c r="C39" s="4">
        <f t="shared" ref="C39:C54" si="19">SUM(D39:G39)</f>
        <v>1297</v>
      </c>
      <c r="D39" s="38">
        <v>337</v>
      </c>
      <c r="E39" s="38">
        <v>344</v>
      </c>
      <c r="F39" s="38">
        <v>319</v>
      </c>
      <c r="G39" s="38">
        <v>297</v>
      </c>
    </row>
    <row r="40" spans="2:7" s="12" customFormat="1" x14ac:dyDescent="0.25">
      <c r="B40" s="6" t="s">
        <v>13</v>
      </c>
      <c r="C40" s="4">
        <f>SUM(C41:C42)</f>
        <v>2496</v>
      </c>
      <c r="D40" s="4">
        <f t="shared" ref="D40:G40" si="20">SUM(D41:D42)</f>
        <v>694</v>
      </c>
      <c r="E40" s="4">
        <f t="shared" si="20"/>
        <v>688</v>
      </c>
      <c r="F40" s="4">
        <f t="shared" si="20"/>
        <v>570</v>
      </c>
      <c r="G40" s="4">
        <f t="shared" si="20"/>
        <v>544</v>
      </c>
    </row>
    <row r="41" spans="2:7" s="12" customFormat="1" x14ac:dyDescent="0.25">
      <c r="B41" s="6" t="s">
        <v>10</v>
      </c>
      <c r="C41" s="4">
        <f t="shared" si="19"/>
        <v>1166</v>
      </c>
      <c r="D41" s="38">
        <v>343</v>
      </c>
      <c r="E41" s="38">
        <v>327</v>
      </c>
      <c r="F41" s="38">
        <v>239</v>
      </c>
      <c r="G41" s="38">
        <v>257</v>
      </c>
    </row>
    <row r="42" spans="2:7" s="12" customFormat="1" x14ac:dyDescent="0.25">
      <c r="B42" s="6" t="s">
        <v>11</v>
      </c>
      <c r="C42" s="4">
        <f t="shared" si="19"/>
        <v>1330</v>
      </c>
      <c r="D42" s="38">
        <v>351</v>
      </c>
      <c r="E42" s="38">
        <v>361</v>
      </c>
      <c r="F42" s="38">
        <v>331</v>
      </c>
      <c r="G42" s="38">
        <v>287</v>
      </c>
    </row>
    <row r="43" spans="2:7" s="12" customFormat="1" x14ac:dyDescent="0.25">
      <c r="B43" s="6" t="s">
        <v>14</v>
      </c>
      <c r="C43" s="4">
        <f>SUM(C44:C45)</f>
        <v>7203</v>
      </c>
      <c r="D43" s="4">
        <f t="shared" ref="D43:G43" si="21">SUM(D44:D45)</f>
        <v>1933</v>
      </c>
      <c r="E43" s="4">
        <f t="shared" si="21"/>
        <v>1883</v>
      </c>
      <c r="F43" s="4">
        <f t="shared" si="21"/>
        <v>1803</v>
      </c>
      <c r="G43" s="4">
        <f t="shared" si="21"/>
        <v>1584</v>
      </c>
    </row>
    <row r="44" spans="2:7" s="12" customFormat="1" x14ac:dyDescent="0.25">
      <c r="B44" s="6" t="s">
        <v>10</v>
      </c>
      <c r="C44" s="4">
        <f t="shared" si="19"/>
        <v>3425</v>
      </c>
      <c r="D44" s="38">
        <v>969</v>
      </c>
      <c r="E44" s="38">
        <v>925</v>
      </c>
      <c r="F44" s="38">
        <v>825</v>
      </c>
      <c r="G44" s="38">
        <v>706</v>
      </c>
    </row>
    <row r="45" spans="2:7" s="12" customFormat="1" x14ac:dyDescent="0.25">
      <c r="B45" s="6" t="s">
        <v>11</v>
      </c>
      <c r="C45" s="4">
        <f t="shared" si="19"/>
        <v>3778</v>
      </c>
      <c r="D45" s="38">
        <v>964</v>
      </c>
      <c r="E45" s="38">
        <v>958</v>
      </c>
      <c r="F45" s="38">
        <v>978</v>
      </c>
      <c r="G45" s="38">
        <v>878</v>
      </c>
    </row>
    <row r="46" spans="2:7" s="12" customFormat="1" x14ac:dyDescent="0.25">
      <c r="B46" s="6" t="s">
        <v>15</v>
      </c>
      <c r="C46" s="4">
        <f>SUM(C47:C48)</f>
        <v>5369</v>
      </c>
      <c r="D46" s="4">
        <f t="shared" ref="D46:G46" si="22">SUM(D47:D48)</f>
        <v>1415</v>
      </c>
      <c r="E46" s="4">
        <f t="shared" si="22"/>
        <v>1418</v>
      </c>
      <c r="F46" s="4">
        <f t="shared" si="22"/>
        <v>1336</v>
      </c>
      <c r="G46" s="4">
        <f t="shared" si="22"/>
        <v>1200</v>
      </c>
    </row>
    <row r="47" spans="2:7" s="12" customFormat="1" x14ac:dyDescent="0.25">
      <c r="B47" s="6" t="s">
        <v>10</v>
      </c>
      <c r="C47" s="4">
        <f t="shared" si="19"/>
        <v>2549</v>
      </c>
      <c r="D47" s="38">
        <v>706</v>
      </c>
      <c r="E47" s="38">
        <v>667</v>
      </c>
      <c r="F47" s="38">
        <v>631</v>
      </c>
      <c r="G47" s="38">
        <v>545</v>
      </c>
    </row>
    <row r="48" spans="2:7" s="12" customFormat="1" x14ac:dyDescent="0.25">
      <c r="B48" s="6" t="s">
        <v>11</v>
      </c>
      <c r="C48" s="4">
        <f t="shared" si="19"/>
        <v>2820</v>
      </c>
      <c r="D48" s="38">
        <v>709</v>
      </c>
      <c r="E48" s="38">
        <v>751</v>
      </c>
      <c r="F48" s="38">
        <v>705</v>
      </c>
      <c r="G48" s="38">
        <v>655</v>
      </c>
    </row>
    <row r="49" spans="2:7" s="12" customFormat="1" x14ac:dyDescent="0.25">
      <c r="B49" s="6" t="s">
        <v>16</v>
      </c>
      <c r="C49" s="4">
        <f>SUM(C50:C51)</f>
        <v>2972</v>
      </c>
      <c r="D49" s="4">
        <f t="shared" ref="D49:G49" si="23">SUM(D50:D51)</f>
        <v>798</v>
      </c>
      <c r="E49" s="4">
        <f t="shared" si="23"/>
        <v>796</v>
      </c>
      <c r="F49" s="4">
        <f t="shared" si="23"/>
        <v>758</v>
      </c>
      <c r="G49" s="4">
        <f t="shared" si="23"/>
        <v>620</v>
      </c>
    </row>
    <row r="50" spans="2:7" s="12" customFormat="1" x14ac:dyDescent="0.25">
      <c r="B50" s="6" t="s">
        <v>10</v>
      </c>
      <c r="C50" s="4">
        <f t="shared" si="19"/>
        <v>1458</v>
      </c>
      <c r="D50" s="38">
        <v>400</v>
      </c>
      <c r="E50" s="38">
        <v>379</v>
      </c>
      <c r="F50" s="38">
        <v>376</v>
      </c>
      <c r="G50" s="38">
        <v>303</v>
      </c>
    </row>
    <row r="51" spans="2:7" s="12" customFormat="1" x14ac:dyDescent="0.25">
      <c r="B51" s="6" t="s">
        <v>11</v>
      </c>
      <c r="C51" s="4">
        <f t="shared" si="19"/>
        <v>1514</v>
      </c>
      <c r="D51" s="38">
        <v>398</v>
      </c>
      <c r="E51" s="38">
        <v>417</v>
      </c>
      <c r="F51" s="38">
        <v>382</v>
      </c>
      <c r="G51" s="38">
        <v>317</v>
      </c>
    </row>
    <row r="52" spans="2:7" s="12" customFormat="1" x14ac:dyDescent="0.25">
      <c r="B52" s="6" t="s">
        <v>17</v>
      </c>
      <c r="C52" s="4">
        <f>SUM(C53:C54)</f>
        <v>2180</v>
      </c>
      <c r="D52" s="4">
        <f t="shared" ref="D52:G52" si="24">SUM(D53:D54)</f>
        <v>567</v>
      </c>
      <c r="E52" s="4">
        <f t="shared" si="24"/>
        <v>596</v>
      </c>
      <c r="F52" s="4">
        <f t="shared" si="24"/>
        <v>536</v>
      </c>
      <c r="G52" s="4">
        <f t="shared" si="24"/>
        <v>481</v>
      </c>
    </row>
    <row r="53" spans="2:7" s="12" customFormat="1" x14ac:dyDescent="0.25">
      <c r="B53" s="6" t="s">
        <v>10</v>
      </c>
      <c r="C53" s="4">
        <f t="shared" si="19"/>
        <v>1142</v>
      </c>
      <c r="D53" s="38">
        <v>309</v>
      </c>
      <c r="E53" s="38">
        <v>325</v>
      </c>
      <c r="F53" s="38">
        <v>279</v>
      </c>
      <c r="G53" s="38">
        <v>229</v>
      </c>
    </row>
    <row r="54" spans="2:7" s="12" customFormat="1" x14ac:dyDescent="0.25">
      <c r="B54" s="11" t="s">
        <v>11</v>
      </c>
      <c r="C54" s="5">
        <f t="shared" si="19"/>
        <v>1038</v>
      </c>
      <c r="D54" s="43">
        <v>258</v>
      </c>
      <c r="E54" s="43">
        <v>271</v>
      </c>
      <c r="F54" s="43">
        <v>257</v>
      </c>
      <c r="G54" s="43">
        <v>252</v>
      </c>
    </row>
    <row r="55" spans="2:7" s="12" customFormat="1" x14ac:dyDescent="0.25">
      <c r="B55" s="6" t="s">
        <v>7</v>
      </c>
    </row>
    <row r="59" spans="2:7" s="12" customFormat="1" x14ac:dyDescent="0.25">
      <c r="B59" s="6" t="s">
        <v>76</v>
      </c>
    </row>
    <row r="60" spans="2:7" s="12" customFormat="1" x14ac:dyDescent="0.25">
      <c r="B60" s="6" t="s">
        <v>107</v>
      </c>
      <c r="C60" s="6"/>
      <c r="D60" s="6"/>
      <c r="E60" s="6"/>
      <c r="F60" s="6"/>
      <c r="G60" s="6"/>
    </row>
    <row r="61" spans="2:7" s="12" customFormat="1" x14ac:dyDescent="0.25">
      <c r="B61" s="6"/>
      <c r="C61" s="6"/>
      <c r="D61" s="6"/>
      <c r="E61" s="6"/>
      <c r="F61" s="6"/>
      <c r="G61" s="6"/>
    </row>
    <row r="62" spans="2:7" s="12" customFormat="1" ht="13.8" thickBot="1" x14ac:dyDescent="0.3">
      <c r="B62" s="8" t="s">
        <v>21</v>
      </c>
      <c r="C62" s="8" t="s">
        <v>0</v>
      </c>
      <c r="D62" s="8" t="s">
        <v>23</v>
      </c>
      <c r="E62" s="8" t="s">
        <v>24</v>
      </c>
      <c r="F62" s="8" t="s">
        <v>25</v>
      </c>
      <c r="G62" s="8" t="s">
        <v>26</v>
      </c>
    </row>
    <row r="64" spans="2:7" s="12" customFormat="1" x14ac:dyDescent="0.25">
      <c r="B64" s="6" t="s">
        <v>0</v>
      </c>
      <c r="C64" s="1">
        <f>C67+C70+C73+C76+C79+C82</f>
        <v>22280</v>
      </c>
      <c r="D64" s="1">
        <f t="shared" ref="D64:G64" si="25">D67+D70+D73+D76+D79+D82</f>
        <v>6518</v>
      </c>
      <c r="E64" s="1">
        <f t="shared" si="25"/>
        <v>5824</v>
      </c>
      <c r="F64" s="1">
        <f t="shared" si="25"/>
        <v>5317</v>
      </c>
      <c r="G64" s="1">
        <f t="shared" si="25"/>
        <v>4621</v>
      </c>
    </row>
    <row r="65" spans="2:7" s="12" customFormat="1" x14ac:dyDescent="0.25">
      <c r="B65" s="6" t="s">
        <v>10</v>
      </c>
      <c r="C65" s="1">
        <f t="shared" ref="C65:G66" si="26">C68+C71+C74+C77+C80+C83</f>
        <v>10662</v>
      </c>
      <c r="D65" s="1">
        <f t="shared" si="26"/>
        <v>3301</v>
      </c>
      <c r="E65" s="1">
        <f t="shared" si="26"/>
        <v>2740</v>
      </c>
      <c r="F65" s="1">
        <f t="shared" si="26"/>
        <v>2500</v>
      </c>
      <c r="G65" s="1">
        <f t="shared" si="26"/>
        <v>2121</v>
      </c>
    </row>
    <row r="66" spans="2:7" s="12" customFormat="1" x14ac:dyDescent="0.25">
      <c r="B66" s="6" t="s">
        <v>11</v>
      </c>
      <c r="C66" s="1">
        <f t="shared" si="26"/>
        <v>11618</v>
      </c>
      <c r="D66" s="1">
        <f t="shared" si="26"/>
        <v>3217</v>
      </c>
      <c r="E66" s="1">
        <f t="shared" si="26"/>
        <v>3084</v>
      </c>
      <c r="F66" s="1">
        <f t="shared" si="26"/>
        <v>2817</v>
      </c>
      <c r="G66" s="1">
        <f t="shared" si="26"/>
        <v>2500</v>
      </c>
    </row>
    <row r="67" spans="2:7" s="12" customFormat="1" x14ac:dyDescent="0.25">
      <c r="B67" s="6" t="s">
        <v>12</v>
      </c>
      <c r="C67" s="4">
        <f>C68+C69</f>
        <v>2433</v>
      </c>
      <c r="D67" s="4">
        <f t="shared" ref="D67:G67" si="27">D68+D69</f>
        <v>727</v>
      </c>
      <c r="E67" s="4">
        <f t="shared" si="27"/>
        <v>614</v>
      </c>
      <c r="F67" s="4">
        <f t="shared" si="27"/>
        <v>591</v>
      </c>
      <c r="G67" s="4">
        <f t="shared" si="27"/>
        <v>501</v>
      </c>
    </row>
    <row r="68" spans="2:7" s="12" customFormat="1" x14ac:dyDescent="0.25">
      <c r="B68" s="6" t="s">
        <v>10</v>
      </c>
      <c r="C68" s="4">
        <f>SUM(D68:G68)</f>
        <v>1192</v>
      </c>
      <c r="D68" s="38">
        <v>371</v>
      </c>
      <c r="E68" s="38">
        <v>286</v>
      </c>
      <c r="F68" s="38">
        <v>284</v>
      </c>
      <c r="G68" s="38">
        <v>251</v>
      </c>
    </row>
    <row r="69" spans="2:7" s="12" customFormat="1" x14ac:dyDescent="0.25">
      <c r="B69" s="6" t="s">
        <v>11</v>
      </c>
      <c r="C69" s="4">
        <f>SUM(D69:G69)</f>
        <v>1241</v>
      </c>
      <c r="D69" s="38">
        <v>356</v>
      </c>
      <c r="E69" s="38">
        <v>328</v>
      </c>
      <c r="F69" s="38">
        <v>307</v>
      </c>
      <c r="G69" s="38">
        <v>250</v>
      </c>
    </row>
    <row r="70" spans="2:7" s="12" customFormat="1" x14ac:dyDescent="0.25">
      <c r="B70" s="6" t="s">
        <v>13</v>
      </c>
      <c r="C70" s="4">
        <f>C71+C72</f>
        <v>2466</v>
      </c>
      <c r="D70" s="4">
        <f t="shared" ref="D70" si="28">D71+D72</f>
        <v>777</v>
      </c>
      <c r="E70" s="4">
        <f t="shared" ref="E70" si="29">E71+E72</f>
        <v>613</v>
      </c>
      <c r="F70" s="4">
        <f t="shared" ref="F70" si="30">F71+F72</f>
        <v>599</v>
      </c>
      <c r="G70" s="4">
        <f t="shared" ref="G70" si="31">G71+G72</f>
        <v>477</v>
      </c>
    </row>
    <row r="71" spans="2:7" s="12" customFormat="1" x14ac:dyDescent="0.25">
      <c r="B71" s="6" t="s">
        <v>10</v>
      </c>
      <c r="C71" s="4">
        <f>SUM(D71:G71)</f>
        <v>1140</v>
      </c>
      <c r="D71" s="38">
        <v>390</v>
      </c>
      <c r="E71" s="38">
        <v>250</v>
      </c>
      <c r="F71" s="38">
        <v>289</v>
      </c>
      <c r="G71" s="38">
        <v>211</v>
      </c>
    </row>
    <row r="72" spans="2:7" s="12" customFormat="1" x14ac:dyDescent="0.25">
      <c r="B72" s="6" t="s">
        <v>11</v>
      </c>
      <c r="C72" s="4">
        <f>SUM(D72:G72)</f>
        <v>1326</v>
      </c>
      <c r="D72" s="38">
        <v>387</v>
      </c>
      <c r="E72" s="38">
        <v>363</v>
      </c>
      <c r="F72" s="38">
        <v>310</v>
      </c>
      <c r="G72" s="38">
        <v>266</v>
      </c>
    </row>
    <row r="73" spans="2:7" s="12" customFormat="1" x14ac:dyDescent="0.25">
      <c r="B73" s="6" t="s">
        <v>14</v>
      </c>
      <c r="C73" s="4">
        <f>C74+C75</f>
        <v>6991</v>
      </c>
      <c r="D73" s="4">
        <f t="shared" ref="D73" si="32">D74+D75</f>
        <v>1988</v>
      </c>
      <c r="E73" s="4">
        <f t="shared" ref="E73" si="33">E74+E75</f>
        <v>1872</v>
      </c>
      <c r="F73" s="4">
        <f t="shared" ref="F73" si="34">F74+F75</f>
        <v>1676</v>
      </c>
      <c r="G73" s="4">
        <f t="shared" ref="G73" si="35">G74+G75</f>
        <v>1455</v>
      </c>
    </row>
    <row r="74" spans="2:7" s="12" customFormat="1" x14ac:dyDescent="0.25">
      <c r="B74" s="6" t="s">
        <v>10</v>
      </c>
      <c r="C74" s="4">
        <f>SUM(D74:G74)</f>
        <v>3288</v>
      </c>
      <c r="D74" s="38">
        <v>1006</v>
      </c>
      <c r="E74" s="38">
        <v>860</v>
      </c>
      <c r="F74" s="38">
        <v>769</v>
      </c>
      <c r="G74" s="38">
        <v>653</v>
      </c>
    </row>
    <row r="75" spans="2:7" s="12" customFormat="1" x14ac:dyDescent="0.25">
      <c r="B75" s="6" t="s">
        <v>11</v>
      </c>
      <c r="C75" s="4">
        <f>SUM(D75:G75)</f>
        <v>3703</v>
      </c>
      <c r="D75" s="38">
        <v>982</v>
      </c>
      <c r="E75" s="38">
        <v>1012</v>
      </c>
      <c r="F75" s="38">
        <v>907</v>
      </c>
      <c r="G75" s="38">
        <v>802</v>
      </c>
    </row>
    <row r="76" spans="2:7" s="12" customFormat="1" x14ac:dyDescent="0.25">
      <c r="B76" s="6" t="s">
        <v>15</v>
      </c>
      <c r="C76" s="4">
        <f>C77+C78</f>
        <v>5380</v>
      </c>
      <c r="D76" s="4">
        <f t="shared" ref="D76" si="36">D77+D78</f>
        <v>1575</v>
      </c>
      <c r="E76" s="4">
        <f t="shared" ref="E76" si="37">E77+E78</f>
        <v>1401</v>
      </c>
      <c r="F76" s="4">
        <f t="shared" ref="F76" si="38">F77+F78</f>
        <v>1269</v>
      </c>
      <c r="G76" s="4">
        <f t="shared" ref="G76" si="39">G77+G78</f>
        <v>1135</v>
      </c>
    </row>
    <row r="77" spans="2:7" s="12" customFormat="1" x14ac:dyDescent="0.25">
      <c r="B77" s="6" t="s">
        <v>10</v>
      </c>
      <c r="C77" s="4">
        <f>SUM(D77:G77)</f>
        <v>2537</v>
      </c>
      <c r="D77" s="38">
        <v>781</v>
      </c>
      <c r="E77" s="38">
        <v>670</v>
      </c>
      <c r="F77" s="38">
        <v>581</v>
      </c>
      <c r="G77" s="38">
        <v>505</v>
      </c>
    </row>
    <row r="78" spans="2:7" s="12" customFormat="1" x14ac:dyDescent="0.25">
      <c r="B78" s="6" t="s">
        <v>11</v>
      </c>
      <c r="C78" s="4">
        <f>SUM(D78:G78)</f>
        <v>2843</v>
      </c>
      <c r="D78" s="38">
        <v>794</v>
      </c>
      <c r="E78" s="38">
        <v>731</v>
      </c>
      <c r="F78" s="38">
        <v>688</v>
      </c>
      <c r="G78" s="38">
        <v>630</v>
      </c>
    </row>
    <row r="79" spans="2:7" s="12" customFormat="1" x14ac:dyDescent="0.25">
      <c r="B79" s="6" t="s">
        <v>16</v>
      </c>
      <c r="C79" s="4">
        <f>C80+C81</f>
        <v>2854</v>
      </c>
      <c r="D79" s="4">
        <f t="shared" ref="D79" si="40">D80+D81</f>
        <v>819</v>
      </c>
      <c r="E79" s="4">
        <f t="shared" ref="E79" si="41">E80+E81</f>
        <v>756</v>
      </c>
      <c r="F79" s="4">
        <f t="shared" ref="F79" si="42">F80+F81</f>
        <v>681</v>
      </c>
      <c r="G79" s="4">
        <f t="shared" ref="G79" si="43">G80+G81</f>
        <v>598</v>
      </c>
    </row>
    <row r="80" spans="2:7" s="12" customFormat="1" x14ac:dyDescent="0.25">
      <c r="B80" s="6" t="s">
        <v>10</v>
      </c>
      <c r="C80" s="4">
        <f>SUM(D80:G80)</f>
        <v>1399</v>
      </c>
      <c r="D80" s="38">
        <v>403</v>
      </c>
      <c r="E80" s="38">
        <v>377</v>
      </c>
      <c r="F80" s="38">
        <v>339</v>
      </c>
      <c r="G80" s="38">
        <v>280</v>
      </c>
    </row>
    <row r="81" spans="2:7" s="12" customFormat="1" x14ac:dyDescent="0.25">
      <c r="B81" s="6" t="s">
        <v>11</v>
      </c>
      <c r="C81" s="4">
        <f>SUM(D81:G81)</f>
        <v>1455</v>
      </c>
      <c r="D81" s="38">
        <v>416</v>
      </c>
      <c r="E81" s="38">
        <v>379</v>
      </c>
      <c r="F81" s="38">
        <v>342</v>
      </c>
      <c r="G81" s="38">
        <v>318</v>
      </c>
    </row>
    <row r="82" spans="2:7" s="12" customFormat="1" x14ac:dyDescent="0.25">
      <c r="B82" s="6" t="s">
        <v>17</v>
      </c>
      <c r="C82" s="4">
        <f>C83+C84</f>
        <v>2156</v>
      </c>
      <c r="D82" s="4">
        <f t="shared" ref="D82" si="44">D83+D84</f>
        <v>632</v>
      </c>
      <c r="E82" s="4">
        <f t="shared" ref="E82" si="45">E83+E84</f>
        <v>568</v>
      </c>
      <c r="F82" s="4">
        <f t="shared" ref="F82" si="46">F83+F84</f>
        <v>501</v>
      </c>
      <c r="G82" s="4">
        <f t="shared" ref="G82" si="47">G83+G84</f>
        <v>455</v>
      </c>
    </row>
    <row r="83" spans="2:7" s="12" customFormat="1" x14ac:dyDescent="0.25">
      <c r="B83" s="6" t="s">
        <v>10</v>
      </c>
      <c r="C83" s="4">
        <f>SUM(D83:G83)</f>
        <v>1106</v>
      </c>
      <c r="D83" s="38">
        <v>350</v>
      </c>
      <c r="E83" s="38">
        <v>297</v>
      </c>
      <c r="F83" s="38">
        <v>238</v>
      </c>
      <c r="G83" s="38">
        <v>221</v>
      </c>
    </row>
    <row r="84" spans="2:7" s="12" customFormat="1" x14ac:dyDescent="0.25">
      <c r="B84" s="11" t="s">
        <v>11</v>
      </c>
      <c r="C84" s="5">
        <f>SUM(D84:G84)</f>
        <v>1050</v>
      </c>
      <c r="D84" s="43">
        <v>282</v>
      </c>
      <c r="E84" s="43">
        <v>271</v>
      </c>
      <c r="F84" s="43">
        <v>263</v>
      </c>
      <c r="G84" s="43">
        <v>234</v>
      </c>
    </row>
    <row r="85" spans="2:7" s="12" customFormat="1" x14ac:dyDescent="0.25">
      <c r="B85" s="6" t="s">
        <v>7</v>
      </c>
    </row>
    <row r="89" spans="2:7" s="12" customFormat="1" x14ac:dyDescent="0.25">
      <c r="B89" s="6" t="s">
        <v>76</v>
      </c>
    </row>
    <row r="90" spans="2:7" s="12" customFormat="1" x14ac:dyDescent="0.25">
      <c r="B90" s="6" t="s">
        <v>102</v>
      </c>
      <c r="C90" s="6"/>
      <c r="D90" s="6"/>
      <c r="E90" s="6"/>
      <c r="F90" s="6"/>
      <c r="G90" s="6"/>
    </row>
    <row r="91" spans="2:7" s="12" customFormat="1" x14ac:dyDescent="0.25">
      <c r="B91" s="6"/>
      <c r="C91" s="6"/>
      <c r="D91" s="6"/>
      <c r="E91" s="6"/>
      <c r="F91" s="6"/>
      <c r="G91" s="6"/>
    </row>
    <row r="92" spans="2:7" s="12" customFormat="1" ht="13.8" thickBot="1" x14ac:dyDescent="0.3">
      <c r="B92" s="8" t="s">
        <v>21</v>
      </c>
      <c r="C92" s="8" t="s">
        <v>0</v>
      </c>
      <c r="D92" s="8" t="s">
        <v>23</v>
      </c>
      <c r="E92" s="8" t="s">
        <v>24</v>
      </c>
      <c r="F92" s="8" t="s">
        <v>25</v>
      </c>
      <c r="G92" s="8" t="s">
        <v>26</v>
      </c>
    </row>
    <row r="94" spans="2:7" s="12" customFormat="1" x14ac:dyDescent="0.25">
      <c r="B94" s="6" t="s">
        <v>0</v>
      </c>
      <c r="C94" s="1">
        <f>C95+C96</f>
        <v>22313</v>
      </c>
      <c r="D94" s="1">
        <f t="shared" ref="D94:G94" si="48">D95+D96</f>
        <v>6627</v>
      </c>
      <c r="E94" s="1">
        <f t="shared" si="48"/>
        <v>5831</v>
      </c>
      <c r="F94" s="1">
        <f t="shared" si="48"/>
        <v>5318</v>
      </c>
      <c r="G94" s="1">
        <f t="shared" si="48"/>
        <v>4537</v>
      </c>
    </row>
    <row r="95" spans="2:7" s="12" customFormat="1" x14ac:dyDescent="0.25">
      <c r="B95" s="6" t="s">
        <v>10</v>
      </c>
      <c r="C95" s="1">
        <f>C98+C101+C104+C107+C110+C113</f>
        <v>10631</v>
      </c>
      <c r="D95" s="1">
        <f t="shared" ref="D95:G95" si="49">D98+D101+D104+D107+D110+D113</f>
        <v>3280</v>
      </c>
      <c r="E95" s="1">
        <f t="shared" si="49"/>
        <v>2790</v>
      </c>
      <c r="F95" s="1">
        <f t="shared" si="49"/>
        <v>2492</v>
      </c>
      <c r="G95" s="1">
        <f t="shared" si="49"/>
        <v>2069</v>
      </c>
    </row>
    <row r="96" spans="2:7" s="12" customFormat="1" x14ac:dyDescent="0.25">
      <c r="B96" s="6" t="s">
        <v>11</v>
      </c>
      <c r="C96" s="1">
        <f>C99+C102+C105+C108+C111+C114</f>
        <v>11682</v>
      </c>
      <c r="D96" s="1">
        <f t="shared" ref="D96:G96" si="50">D99+D102+D105+D108+D111+D114</f>
        <v>3347</v>
      </c>
      <c r="E96" s="1">
        <f t="shared" si="50"/>
        <v>3041</v>
      </c>
      <c r="F96" s="1">
        <f t="shared" si="50"/>
        <v>2826</v>
      </c>
      <c r="G96" s="1">
        <f t="shared" si="50"/>
        <v>2468</v>
      </c>
    </row>
    <row r="97" spans="2:7" s="12" customFormat="1" x14ac:dyDescent="0.25">
      <c r="B97" s="6" t="s">
        <v>12</v>
      </c>
      <c r="C97" s="4">
        <f>C98+C99</f>
        <v>2417</v>
      </c>
      <c r="D97" s="4">
        <f t="shared" ref="D97:G97" si="51">D98+D99</f>
        <v>710</v>
      </c>
      <c r="E97" s="4">
        <f t="shared" si="51"/>
        <v>616</v>
      </c>
      <c r="F97" s="4">
        <f t="shared" si="51"/>
        <v>590</v>
      </c>
      <c r="G97" s="4">
        <f t="shared" si="51"/>
        <v>501</v>
      </c>
    </row>
    <row r="98" spans="2:7" s="12" customFormat="1" x14ac:dyDescent="0.25">
      <c r="B98" s="6" t="s">
        <v>10</v>
      </c>
      <c r="C98" s="4">
        <f>SUM(D98:G98)</f>
        <v>1152</v>
      </c>
      <c r="D98" s="38">
        <v>350</v>
      </c>
      <c r="E98" s="38">
        <v>289</v>
      </c>
      <c r="F98" s="38">
        <v>280</v>
      </c>
      <c r="G98" s="38">
        <v>233</v>
      </c>
    </row>
    <row r="99" spans="2:7" s="12" customFormat="1" x14ac:dyDescent="0.25">
      <c r="B99" s="6" t="s">
        <v>11</v>
      </c>
      <c r="C99" s="4">
        <f>SUM(D99:G99)</f>
        <v>1265</v>
      </c>
      <c r="D99" s="38">
        <v>360</v>
      </c>
      <c r="E99" s="38">
        <v>327</v>
      </c>
      <c r="F99" s="38">
        <v>310</v>
      </c>
      <c r="G99" s="38">
        <v>268</v>
      </c>
    </row>
    <row r="100" spans="2:7" s="12" customFormat="1" x14ac:dyDescent="0.25">
      <c r="B100" s="6" t="s">
        <v>13</v>
      </c>
      <c r="C100" s="4">
        <f>C101+C102</f>
        <v>2423</v>
      </c>
      <c r="D100" s="4">
        <f t="shared" ref="D100:G100" si="52">D101+D102</f>
        <v>750</v>
      </c>
      <c r="E100" s="4">
        <f t="shared" si="52"/>
        <v>640</v>
      </c>
      <c r="F100" s="4">
        <f t="shared" si="52"/>
        <v>554</v>
      </c>
      <c r="G100" s="4">
        <f t="shared" si="52"/>
        <v>479</v>
      </c>
    </row>
    <row r="101" spans="2:7" s="12" customFormat="1" x14ac:dyDescent="0.25">
      <c r="B101" s="6" t="s">
        <v>10</v>
      </c>
      <c r="C101" s="4">
        <f>SUM(D101:G101)</f>
        <v>1079</v>
      </c>
      <c r="D101" s="38">
        <v>336</v>
      </c>
      <c r="E101" s="38">
        <v>297</v>
      </c>
      <c r="F101" s="38">
        <v>241</v>
      </c>
      <c r="G101" s="38">
        <v>205</v>
      </c>
    </row>
    <row r="102" spans="2:7" s="12" customFormat="1" x14ac:dyDescent="0.25">
      <c r="B102" s="6" t="s">
        <v>11</v>
      </c>
      <c r="C102" s="4">
        <f>SUM(D102:G102)</f>
        <v>1344</v>
      </c>
      <c r="D102" s="38">
        <v>414</v>
      </c>
      <c r="E102" s="38">
        <v>343</v>
      </c>
      <c r="F102" s="38">
        <v>313</v>
      </c>
      <c r="G102" s="38">
        <v>274</v>
      </c>
    </row>
    <row r="103" spans="2:7" s="12" customFormat="1" x14ac:dyDescent="0.25">
      <c r="B103" s="6" t="s">
        <v>14</v>
      </c>
      <c r="C103" s="4">
        <f>C104+C105</f>
        <v>6992</v>
      </c>
      <c r="D103" s="4">
        <f t="shared" ref="D103:G103" si="53">D104+D105</f>
        <v>2054</v>
      </c>
      <c r="E103" s="4">
        <f t="shared" si="53"/>
        <v>1817</v>
      </c>
      <c r="F103" s="4">
        <f t="shared" si="53"/>
        <v>1719</v>
      </c>
      <c r="G103" s="4">
        <f t="shared" si="53"/>
        <v>1402</v>
      </c>
    </row>
    <row r="104" spans="2:7" s="12" customFormat="1" x14ac:dyDescent="0.25">
      <c r="B104" s="6" t="s">
        <v>10</v>
      </c>
      <c r="C104" s="4">
        <f>SUM(D104:G104)</f>
        <v>3284</v>
      </c>
      <c r="D104" s="38">
        <v>1005</v>
      </c>
      <c r="E104" s="38">
        <v>859</v>
      </c>
      <c r="F104" s="38">
        <v>806</v>
      </c>
      <c r="G104" s="38">
        <v>614</v>
      </c>
    </row>
    <row r="105" spans="2:7" s="12" customFormat="1" x14ac:dyDescent="0.25">
      <c r="B105" s="6" t="s">
        <v>11</v>
      </c>
      <c r="C105" s="4">
        <f>SUM(D105:G105)</f>
        <v>3708</v>
      </c>
      <c r="D105" s="38">
        <v>1049</v>
      </c>
      <c r="E105" s="38">
        <v>958</v>
      </c>
      <c r="F105" s="38">
        <v>913</v>
      </c>
      <c r="G105" s="38">
        <v>788</v>
      </c>
    </row>
    <row r="106" spans="2:7" s="12" customFormat="1" x14ac:dyDescent="0.25">
      <c r="B106" s="6" t="s">
        <v>15</v>
      </c>
      <c r="C106" s="4">
        <f>C107+C108</f>
        <v>5375</v>
      </c>
      <c r="D106" s="4">
        <f t="shared" ref="D106:G106" si="54">D107+D108</f>
        <v>1550</v>
      </c>
      <c r="E106" s="4">
        <f t="shared" si="54"/>
        <v>1436</v>
      </c>
      <c r="F106" s="4">
        <f t="shared" si="54"/>
        <v>1265</v>
      </c>
      <c r="G106" s="4">
        <f t="shared" si="54"/>
        <v>1124</v>
      </c>
    </row>
    <row r="107" spans="2:7" s="12" customFormat="1" x14ac:dyDescent="0.25">
      <c r="B107" s="6" t="s">
        <v>10</v>
      </c>
      <c r="C107" s="4">
        <f>SUM(D107:G107)</f>
        <v>2557</v>
      </c>
      <c r="D107" s="38">
        <v>775</v>
      </c>
      <c r="E107" s="38">
        <v>686</v>
      </c>
      <c r="F107" s="38">
        <v>576</v>
      </c>
      <c r="G107" s="38">
        <v>520</v>
      </c>
    </row>
    <row r="108" spans="2:7" s="12" customFormat="1" x14ac:dyDescent="0.25">
      <c r="B108" s="6" t="s">
        <v>11</v>
      </c>
      <c r="C108" s="4">
        <f>SUM(D108:G108)</f>
        <v>2818</v>
      </c>
      <c r="D108" s="38">
        <v>775</v>
      </c>
      <c r="E108" s="38">
        <v>750</v>
      </c>
      <c r="F108" s="38">
        <v>689</v>
      </c>
      <c r="G108" s="38">
        <v>604</v>
      </c>
    </row>
    <row r="109" spans="2:7" s="12" customFormat="1" x14ac:dyDescent="0.25">
      <c r="B109" s="6" t="s">
        <v>16</v>
      </c>
      <c r="C109" s="4">
        <f>C110+C111</f>
        <v>2899</v>
      </c>
      <c r="D109" s="4">
        <f t="shared" ref="D109:G109" si="55">D110+D111</f>
        <v>855</v>
      </c>
      <c r="E109" s="4">
        <f t="shared" si="55"/>
        <v>769</v>
      </c>
      <c r="F109" s="4">
        <f t="shared" si="55"/>
        <v>673</v>
      </c>
      <c r="G109" s="4">
        <f t="shared" si="55"/>
        <v>602</v>
      </c>
    </row>
    <row r="110" spans="2:7" s="12" customFormat="1" x14ac:dyDescent="0.25">
      <c r="B110" s="6" t="s">
        <v>10</v>
      </c>
      <c r="C110" s="4">
        <f>SUM(D110:G110)</f>
        <v>1404</v>
      </c>
      <c r="D110" s="38">
        <v>420</v>
      </c>
      <c r="E110" s="38">
        <v>379</v>
      </c>
      <c r="F110" s="38">
        <v>326</v>
      </c>
      <c r="G110" s="38">
        <v>279</v>
      </c>
    </row>
    <row r="111" spans="2:7" s="12" customFormat="1" x14ac:dyDescent="0.25">
      <c r="B111" s="6" t="s">
        <v>11</v>
      </c>
      <c r="C111" s="4">
        <f>SUM(D111:G111)</f>
        <v>1495</v>
      </c>
      <c r="D111" s="38">
        <v>435</v>
      </c>
      <c r="E111" s="38">
        <v>390</v>
      </c>
      <c r="F111" s="38">
        <v>347</v>
      </c>
      <c r="G111" s="38">
        <v>323</v>
      </c>
    </row>
    <row r="112" spans="2:7" s="12" customFormat="1" x14ac:dyDescent="0.25">
      <c r="B112" s="6" t="s">
        <v>17</v>
      </c>
      <c r="C112" s="4">
        <f>C113+C114</f>
        <v>2207</v>
      </c>
      <c r="D112" s="4">
        <f t="shared" ref="D112:G112" si="56">D113+D114</f>
        <v>708</v>
      </c>
      <c r="E112" s="4">
        <f t="shared" si="56"/>
        <v>553</v>
      </c>
      <c r="F112" s="4">
        <f t="shared" si="56"/>
        <v>517</v>
      </c>
      <c r="G112" s="4">
        <f t="shared" si="56"/>
        <v>429</v>
      </c>
    </row>
    <row r="113" spans="2:7" s="12" customFormat="1" x14ac:dyDescent="0.25">
      <c r="B113" s="6" t="s">
        <v>10</v>
      </c>
      <c r="C113" s="4">
        <f>SUM(D113:G113)</f>
        <v>1155</v>
      </c>
      <c r="D113" s="38">
        <v>394</v>
      </c>
      <c r="E113" s="38">
        <v>280</v>
      </c>
      <c r="F113" s="38">
        <v>263</v>
      </c>
      <c r="G113" s="38">
        <v>218</v>
      </c>
    </row>
    <row r="114" spans="2:7" s="12" customFormat="1" x14ac:dyDescent="0.25">
      <c r="B114" s="11" t="s">
        <v>11</v>
      </c>
      <c r="C114" s="5">
        <f>SUM(D114:G114)</f>
        <v>1052</v>
      </c>
      <c r="D114" s="43">
        <v>314</v>
      </c>
      <c r="E114" s="43">
        <v>273</v>
      </c>
      <c r="F114" s="43">
        <v>254</v>
      </c>
      <c r="G114" s="43">
        <v>211</v>
      </c>
    </row>
    <row r="115" spans="2:7" s="12" customFormat="1" x14ac:dyDescent="0.25">
      <c r="B115" s="6" t="s">
        <v>7</v>
      </c>
    </row>
    <row r="119" spans="2:7" s="12" customFormat="1" x14ac:dyDescent="0.25">
      <c r="B119" s="6" t="s">
        <v>76</v>
      </c>
    </row>
    <row r="120" spans="2:7" s="12" customFormat="1" x14ac:dyDescent="0.25">
      <c r="B120" s="6" t="s">
        <v>97</v>
      </c>
      <c r="C120" s="6"/>
      <c r="D120" s="6"/>
      <c r="E120" s="6"/>
      <c r="F120" s="6"/>
      <c r="G120" s="6"/>
    </row>
    <row r="121" spans="2:7" s="12" customFormat="1" x14ac:dyDescent="0.25">
      <c r="B121" s="6"/>
      <c r="C121" s="6"/>
      <c r="D121" s="6"/>
      <c r="E121" s="6"/>
      <c r="F121" s="6"/>
      <c r="G121" s="6"/>
    </row>
    <row r="122" spans="2:7" s="12" customFormat="1" ht="13.8" thickBot="1" x14ac:dyDescent="0.3">
      <c r="B122" s="8" t="s">
        <v>21</v>
      </c>
      <c r="C122" s="8" t="s">
        <v>0</v>
      </c>
      <c r="D122" s="8" t="s">
        <v>23</v>
      </c>
      <c r="E122" s="8" t="s">
        <v>24</v>
      </c>
      <c r="F122" s="8" t="s">
        <v>25</v>
      </c>
      <c r="G122" s="8" t="s">
        <v>26</v>
      </c>
    </row>
    <row r="124" spans="2:7" s="12" customFormat="1" x14ac:dyDescent="0.25">
      <c r="B124" s="6" t="s">
        <v>0</v>
      </c>
      <c r="C124" s="1">
        <f>C125+C126</f>
        <v>22027</v>
      </c>
      <c r="D124" s="1">
        <f t="shared" ref="D124:G124" si="57">D125+D126</f>
        <v>6687</v>
      </c>
      <c r="E124" s="1">
        <f t="shared" si="57"/>
        <v>5719</v>
      </c>
      <c r="F124" s="1">
        <f t="shared" si="57"/>
        <v>5203</v>
      </c>
      <c r="G124" s="1">
        <f t="shared" si="57"/>
        <v>4418</v>
      </c>
    </row>
    <row r="125" spans="2:7" s="12" customFormat="1" x14ac:dyDescent="0.25">
      <c r="B125" s="6" t="s">
        <v>10</v>
      </c>
      <c r="C125" s="1">
        <f>C128+C131+C134+C137+C140+C143</f>
        <v>10426</v>
      </c>
      <c r="D125" s="1">
        <f t="shared" ref="D125:G125" si="58">D128+D131+D134+D137+D140+D143</f>
        <v>3312</v>
      </c>
      <c r="E125" s="1">
        <f t="shared" si="58"/>
        <v>2762</v>
      </c>
      <c r="F125" s="1">
        <f t="shared" si="58"/>
        <v>2389</v>
      </c>
      <c r="G125" s="1">
        <f t="shared" si="58"/>
        <v>1963</v>
      </c>
    </row>
    <row r="126" spans="2:7" s="12" customFormat="1" x14ac:dyDescent="0.25">
      <c r="B126" s="6" t="s">
        <v>11</v>
      </c>
      <c r="C126" s="1">
        <f>C129+C132+C135+C138+C141+C144</f>
        <v>11601</v>
      </c>
      <c r="D126" s="1">
        <f t="shared" ref="D126:G126" si="59">D129+D132+D135+D138+D141+D144</f>
        <v>3375</v>
      </c>
      <c r="E126" s="1">
        <f t="shared" si="59"/>
        <v>2957</v>
      </c>
      <c r="F126" s="1">
        <f t="shared" si="59"/>
        <v>2814</v>
      </c>
      <c r="G126" s="1">
        <f t="shared" si="59"/>
        <v>2455</v>
      </c>
    </row>
    <row r="127" spans="2:7" s="12" customFormat="1" x14ac:dyDescent="0.25">
      <c r="B127" s="6" t="s">
        <v>12</v>
      </c>
      <c r="C127" s="4">
        <f>C128+C129</f>
        <v>2417</v>
      </c>
      <c r="D127" s="4">
        <f t="shared" ref="D127:G127" si="60">D128+D129</f>
        <v>743</v>
      </c>
      <c r="E127" s="4">
        <f t="shared" si="60"/>
        <v>632</v>
      </c>
      <c r="F127" s="4">
        <f t="shared" si="60"/>
        <v>573</v>
      </c>
      <c r="G127" s="4">
        <f t="shared" si="60"/>
        <v>469</v>
      </c>
    </row>
    <row r="128" spans="2:7" s="12" customFormat="1" x14ac:dyDescent="0.25">
      <c r="B128" s="6" t="s">
        <v>10</v>
      </c>
      <c r="C128" s="4">
        <f>SUM(D128:G128)</f>
        <v>1151</v>
      </c>
      <c r="D128" s="38">
        <v>364</v>
      </c>
      <c r="E128" s="38">
        <v>327</v>
      </c>
      <c r="F128" s="38">
        <v>268</v>
      </c>
      <c r="G128" s="38">
        <v>192</v>
      </c>
    </row>
    <row r="129" spans="2:7" s="12" customFormat="1" x14ac:dyDescent="0.25">
      <c r="B129" s="6" t="s">
        <v>11</v>
      </c>
      <c r="C129" s="4">
        <f>SUM(D129:G129)</f>
        <v>1266</v>
      </c>
      <c r="D129" s="38">
        <v>379</v>
      </c>
      <c r="E129" s="38">
        <v>305</v>
      </c>
      <c r="F129" s="38">
        <v>305</v>
      </c>
      <c r="G129" s="38">
        <v>277</v>
      </c>
    </row>
    <row r="130" spans="2:7" s="12" customFormat="1" x14ac:dyDescent="0.25">
      <c r="B130" s="6" t="s">
        <v>13</v>
      </c>
      <c r="C130" s="4">
        <f>C131+C132</f>
        <v>2350</v>
      </c>
      <c r="D130" s="4">
        <f t="shared" ref="D130:G130" si="61">D131+D132</f>
        <v>737</v>
      </c>
      <c r="E130" s="4">
        <f t="shared" si="61"/>
        <v>580</v>
      </c>
      <c r="F130" s="4">
        <f t="shared" si="61"/>
        <v>554</v>
      </c>
      <c r="G130" s="4">
        <f t="shared" si="61"/>
        <v>479</v>
      </c>
    </row>
    <row r="131" spans="2:7" s="12" customFormat="1" x14ac:dyDescent="0.25">
      <c r="B131" s="6" t="s">
        <v>10</v>
      </c>
      <c r="C131" s="4">
        <f>SUM(D131:G131)</f>
        <v>1072</v>
      </c>
      <c r="D131" s="38">
        <v>345</v>
      </c>
      <c r="E131" s="38">
        <v>260</v>
      </c>
      <c r="F131" s="38">
        <v>232</v>
      </c>
      <c r="G131" s="38">
        <v>235</v>
      </c>
    </row>
    <row r="132" spans="2:7" s="12" customFormat="1" x14ac:dyDescent="0.25">
      <c r="B132" s="6" t="s">
        <v>11</v>
      </c>
      <c r="C132" s="4">
        <f>SUM(D132:G132)</f>
        <v>1278</v>
      </c>
      <c r="D132" s="38">
        <v>392</v>
      </c>
      <c r="E132" s="38">
        <v>320</v>
      </c>
      <c r="F132" s="38">
        <v>322</v>
      </c>
      <c r="G132" s="38">
        <v>244</v>
      </c>
    </row>
    <row r="133" spans="2:7" s="12" customFormat="1" x14ac:dyDescent="0.25">
      <c r="B133" s="6" t="s">
        <v>14</v>
      </c>
      <c r="C133" s="4">
        <f>C134+C135</f>
        <v>6935</v>
      </c>
      <c r="D133" s="4">
        <f t="shared" ref="D133:G133" si="62">D134+D135</f>
        <v>2066</v>
      </c>
      <c r="E133" s="4">
        <f t="shared" si="62"/>
        <v>1802</v>
      </c>
      <c r="F133" s="4">
        <f t="shared" si="62"/>
        <v>1642</v>
      </c>
      <c r="G133" s="4">
        <f t="shared" si="62"/>
        <v>1425</v>
      </c>
    </row>
    <row r="134" spans="2:7" s="12" customFormat="1" x14ac:dyDescent="0.25">
      <c r="B134" s="6" t="s">
        <v>10</v>
      </c>
      <c r="C134" s="4">
        <f>SUM(D134:G134)</f>
        <v>3238</v>
      </c>
      <c r="D134" s="38">
        <v>1013</v>
      </c>
      <c r="E134" s="38">
        <v>866</v>
      </c>
      <c r="F134" s="38">
        <v>744</v>
      </c>
      <c r="G134" s="38">
        <v>615</v>
      </c>
    </row>
    <row r="135" spans="2:7" s="12" customFormat="1" x14ac:dyDescent="0.25">
      <c r="B135" s="6" t="s">
        <v>11</v>
      </c>
      <c r="C135" s="4">
        <f>SUM(D135:G135)</f>
        <v>3697</v>
      </c>
      <c r="D135" s="38">
        <v>1053</v>
      </c>
      <c r="E135" s="38">
        <v>936</v>
      </c>
      <c r="F135" s="38">
        <v>898</v>
      </c>
      <c r="G135" s="38">
        <v>810</v>
      </c>
    </row>
    <row r="136" spans="2:7" s="12" customFormat="1" x14ac:dyDescent="0.25">
      <c r="B136" s="6" t="s">
        <v>15</v>
      </c>
      <c r="C136" s="4">
        <f>C137+C138</f>
        <v>5400</v>
      </c>
      <c r="D136" s="4">
        <f t="shared" ref="D136:G136" si="63">D137+D138</f>
        <v>1643</v>
      </c>
      <c r="E136" s="4">
        <f t="shared" si="63"/>
        <v>1383</v>
      </c>
      <c r="F136" s="4">
        <f t="shared" si="63"/>
        <v>1301</v>
      </c>
      <c r="G136" s="4">
        <f t="shared" si="63"/>
        <v>1073</v>
      </c>
    </row>
    <row r="137" spans="2:7" s="12" customFormat="1" x14ac:dyDescent="0.25">
      <c r="B137" s="6" t="s">
        <v>10</v>
      </c>
      <c r="C137" s="4">
        <f>SUM(D137:G137)</f>
        <v>2548</v>
      </c>
      <c r="D137" s="38">
        <v>811</v>
      </c>
      <c r="E137" s="38">
        <v>650</v>
      </c>
      <c r="F137" s="38">
        <v>615</v>
      </c>
      <c r="G137" s="38">
        <v>472</v>
      </c>
    </row>
    <row r="138" spans="2:7" s="12" customFormat="1" x14ac:dyDescent="0.25">
      <c r="B138" s="6" t="s">
        <v>11</v>
      </c>
      <c r="C138" s="4">
        <f>SUM(D138:G138)</f>
        <v>2852</v>
      </c>
      <c r="D138" s="38">
        <v>832</v>
      </c>
      <c r="E138" s="38">
        <v>733</v>
      </c>
      <c r="F138" s="38">
        <v>686</v>
      </c>
      <c r="G138" s="38">
        <v>601</v>
      </c>
    </row>
    <row r="139" spans="2:7" s="12" customFormat="1" x14ac:dyDescent="0.25">
      <c r="B139" s="6" t="s">
        <v>16</v>
      </c>
      <c r="C139" s="4">
        <f>C140+C141</f>
        <v>2834</v>
      </c>
      <c r="D139" s="4">
        <f t="shared" ref="D139:G139" si="64">D140+D141</f>
        <v>859</v>
      </c>
      <c r="E139" s="4">
        <f t="shared" si="64"/>
        <v>754</v>
      </c>
      <c r="F139" s="4">
        <f t="shared" si="64"/>
        <v>656</v>
      </c>
      <c r="G139" s="4">
        <f t="shared" si="64"/>
        <v>565</v>
      </c>
    </row>
    <row r="140" spans="2:7" s="12" customFormat="1" x14ac:dyDescent="0.25">
      <c r="B140" s="6" t="s">
        <v>10</v>
      </c>
      <c r="C140" s="4">
        <f>SUM(D140:G140)</f>
        <v>1332</v>
      </c>
      <c r="D140" s="38">
        <v>442</v>
      </c>
      <c r="E140" s="38">
        <v>369</v>
      </c>
      <c r="F140" s="38">
        <v>289</v>
      </c>
      <c r="G140" s="38">
        <v>232</v>
      </c>
    </row>
    <row r="141" spans="2:7" s="12" customFormat="1" x14ac:dyDescent="0.25">
      <c r="B141" s="6" t="s">
        <v>11</v>
      </c>
      <c r="C141" s="4">
        <f>SUM(D141:G141)</f>
        <v>1502</v>
      </c>
      <c r="D141" s="38">
        <v>417</v>
      </c>
      <c r="E141" s="38">
        <v>385</v>
      </c>
      <c r="F141" s="38">
        <v>367</v>
      </c>
      <c r="G141" s="38">
        <v>333</v>
      </c>
    </row>
    <row r="142" spans="2:7" s="12" customFormat="1" x14ac:dyDescent="0.25">
      <c r="B142" s="6" t="s">
        <v>17</v>
      </c>
      <c r="C142" s="4">
        <f>C143+C144</f>
        <v>2091</v>
      </c>
      <c r="D142" s="4">
        <f t="shared" ref="D142:G142" si="65">D143+D144</f>
        <v>639</v>
      </c>
      <c r="E142" s="4">
        <f t="shared" si="65"/>
        <v>568</v>
      </c>
      <c r="F142" s="4">
        <f t="shared" si="65"/>
        <v>477</v>
      </c>
      <c r="G142" s="4">
        <f t="shared" si="65"/>
        <v>407</v>
      </c>
    </row>
    <row r="143" spans="2:7" s="12" customFormat="1" x14ac:dyDescent="0.25">
      <c r="B143" s="6" t="s">
        <v>10</v>
      </c>
      <c r="C143" s="4">
        <f>SUM(D143:G143)</f>
        <v>1085</v>
      </c>
      <c r="D143" s="38">
        <v>337</v>
      </c>
      <c r="E143" s="38">
        <v>290</v>
      </c>
      <c r="F143" s="38">
        <v>241</v>
      </c>
      <c r="G143" s="38">
        <v>217</v>
      </c>
    </row>
    <row r="144" spans="2:7" s="12" customFormat="1" x14ac:dyDescent="0.25">
      <c r="B144" s="11" t="s">
        <v>11</v>
      </c>
      <c r="C144" s="5">
        <f>SUM(D144:G144)</f>
        <v>1006</v>
      </c>
      <c r="D144" s="43">
        <v>302</v>
      </c>
      <c r="E144" s="43">
        <v>278</v>
      </c>
      <c r="F144" s="43">
        <v>236</v>
      </c>
      <c r="G144" s="43">
        <v>190</v>
      </c>
    </row>
    <row r="145" spans="2:7" s="12" customFormat="1" x14ac:dyDescent="0.25">
      <c r="B145" s="6" t="s">
        <v>7</v>
      </c>
    </row>
    <row r="150" spans="2:7" s="12" customFormat="1" x14ac:dyDescent="0.25">
      <c r="B150" s="6" t="s">
        <v>76</v>
      </c>
    </row>
    <row r="151" spans="2:7" s="12" customFormat="1" x14ac:dyDescent="0.25">
      <c r="B151" s="6" t="s">
        <v>92</v>
      </c>
      <c r="C151" s="6"/>
      <c r="D151" s="6"/>
      <c r="E151" s="6"/>
      <c r="F151" s="6"/>
      <c r="G151" s="6"/>
    </row>
    <row r="152" spans="2:7" s="12" customFormat="1" x14ac:dyDescent="0.25">
      <c r="B152" s="6"/>
      <c r="C152" s="6"/>
      <c r="D152" s="6"/>
      <c r="E152" s="6"/>
      <c r="F152" s="6"/>
      <c r="G152" s="6"/>
    </row>
    <row r="153" spans="2:7" s="12" customFormat="1" ht="13.8" thickBot="1" x14ac:dyDescent="0.3">
      <c r="B153" s="8" t="s">
        <v>21</v>
      </c>
      <c r="C153" s="8" t="s">
        <v>0</v>
      </c>
      <c r="D153" s="8" t="s">
        <v>23</v>
      </c>
      <c r="E153" s="8" t="s">
        <v>24</v>
      </c>
      <c r="F153" s="8" t="s">
        <v>25</v>
      </c>
      <c r="G153" s="8" t="s">
        <v>26</v>
      </c>
    </row>
    <row r="155" spans="2:7" s="12" customFormat="1" x14ac:dyDescent="0.25">
      <c r="B155" s="6" t="s">
        <v>0</v>
      </c>
      <c r="C155" s="1">
        <f>C156+C157</f>
        <v>22036</v>
      </c>
      <c r="D155" s="1">
        <f t="shared" ref="D155" si="66">D156+D157</f>
        <v>6625</v>
      </c>
      <c r="E155" s="1">
        <f t="shared" ref="E155" si="67">E156+E157</f>
        <v>5731</v>
      </c>
      <c r="F155" s="1">
        <f t="shared" ref="F155" si="68">F156+F157</f>
        <v>5205</v>
      </c>
      <c r="G155" s="1">
        <f t="shared" ref="G155" si="69">G156+G157</f>
        <v>4475</v>
      </c>
    </row>
    <row r="156" spans="2:7" s="12" customFormat="1" x14ac:dyDescent="0.25">
      <c r="B156" s="6" t="s">
        <v>10</v>
      </c>
      <c r="C156" s="1">
        <f>C159+C162+C165+C168+C171+C174</f>
        <v>10527</v>
      </c>
      <c r="D156" s="1">
        <f t="shared" ref="D156:G156" si="70">D159+D162+D165+D168+D171+D174</f>
        <v>3367</v>
      </c>
      <c r="E156" s="1">
        <f t="shared" si="70"/>
        <v>2719</v>
      </c>
      <c r="F156" s="1">
        <f t="shared" si="70"/>
        <v>2372</v>
      </c>
      <c r="G156" s="1">
        <f t="shared" si="70"/>
        <v>2069</v>
      </c>
    </row>
    <row r="157" spans="2:7" s="12" customFormat="1" x14ac:dyDescent="0.25">
      <c r="B157" s="6" t="s">
        <v>11</v>
      </c>
      <c r="C157" s="1">
        <f>C160+C163+C166+C169+C172+C175</f>
        <v>11509</v>
      </c>
      <c r="D157" s="1">
        <f t="shared" ref="D157:G157" si="71">D160+D163+D166+D169+D172+D175</f>
        <v>3258</v>
      </c>
      <c r="E157" s="1">
        <f t="shared" si="71"/>
        <v>3012</v>
      </c>
      <c r="F157" s="1">
        <f t="shared" si="71"/>
        <v>2833</v>
      </c>
      <c r="G157" s="1">
        <f t="shared" si="71"/>
        <v>2406</v>
      </c>
    </row>
    <row r="158" spans="2:7" s="12" customFormat="1" x14ac:dyDescent="0.25">
      <c r="B158" s="6" t="s">
        <v>12</v>
      </c>
      <c r="C158" s="4">
        <f>C159+C160</f>
        <v>2327</v>
      </c>
      <c r="D158" s="4">
        <f t="shared" ref="D158" si="72">D159+D160</f>
        <v>755</v>
      </c>
      <c r="E158" s="4">
        <f t="shared" ref="E158" si="73">E159+E160</f>
        <v>583</v>
      </c>
      <c r="F158" s="4">
        <f t="shared" ref="F158" si="74">F159+F160</f>
        <v>539</v>
      </c>
      <c r="G158" s="4">
        <f t="shared" ref="G158" si="75">G159+G160</f>
        <v>450</v>
      </c>
    </row>
    <row r="159" spans="2:7" s="12" customFormat="1" x14ac:dyDescent="0.25">
      <c r="B159" s="6" t="s">
        <v>10</v>
      </c>
      <c r="C159" s="4">
        <f>SUM(D159:G159)</f>
        <v>1128</v>
      </c>
      <c r="D159" s="38">
        <v>396</v>
      </c>
      <c r="E159" s="38">
        <v>277</v>
      </c>
      <c r="F159" s="38">
        <v>228</v>
      </c>
      <c r="G159" s="38">
        <v>227</v>
      </c>
    </row>
    <row r="160" spans="2:7" s="12" customFormat="1" x14ac:dyDescent="0.25">
      <c r="B160" s="6" t="s">
        <v>11</v>
      </c>
      <c r="C160" s="4">
        <f>SUM(D160:G160)</f>
        <v>1199</v>
      </c>
      <c r="D160" s="38">
        <v>359</v>
      </c>
      <c r="E160" s="38">
        <v>306</v>
      </c>
      <c r="F160" s="38">
        <v>311</v>
      </c>
      <c r="G160" s="38">
        <v>223</v>
      </c>
    </row>
    <row r="161" spans="2:7" s="12" customFormat="1" x14ac:dyDescent="0.25">
      <c r="B161" s="6" t="s">
        <v>13</v>
      </c>
      <c r="C161" s="4">
        <f>C162+C163</f>
        <v>2327</v>
      </c>
      <c r="D161" s="4">
        <f t="shared" ref="D161" si="76">D162+D163</f>
        <v>685</v>
      </c>
      <c r="E161" s="4">
        <f t="shared" ref="E161" si="77">E162+E163</f>
        <v>640</v>
      </c>
      <c r="F161" s="4">
        <f t="shared" ref="F161" si="78">F162+F163</f>
        <v>559</v>
      </c>
      <c r="G161" s="4">
        <f t="shared" ref="G161" si="79">G162+G163</f>
        <v>443</v>
      </c>
    </row>
    <row r="162" spans="2:7" s="12" customFormat="1" x14ac:dyDescent="0.25">
      <c r="B162" s="6" t="s">
        <v>10</v>
      </c>
      <c r="C162" s="4">
        <f>SUM(D162:G162)</f>
        <v>1079</v>
      </c>
      <c r="D162" s="38">
        <v>325</v>
      </c>
      <c r="E162" s="38">
        <v>292</v>
      </c>
      <c r="F162" s="38">
        <v>262</v>
      </c>
      <c r="G162" s="38">
        <v>200</v>
      </c>
    </row>
    <row r="163" spans="2:7" s="12" customFormat="1" x14ac:dyDescent="0.25">
      <c r="B163" s="6" t="s">
        <v>11</v>
      </c>
      <c r="C163" s="4">
        <f>SUM(D163:G163)</f>
        <v>1248</v>
      </c>
      <c r="D163" s="38">
        <v>360</v>
      </c>
      <c r="E163" s="38">
        <v>348</v>
      </c>
      <c r="F163" s="38">
        <v>297</v>
      </c>
      <c r="G163" s="38">
        <v>243</v>
      </c>
    </row>
    <row r="164" spans="2:7" s="12" customFormat="1" x14ac:dyDescent="0.25">
      <c r="B164" s="6" t="s">
        <v>14</v>
      </c>
      <c r="C164" s="4">
        <f>C165+C166</f>
        <v>6905</v>
      </c>
      <c r="D164" s="4">
        <f t="shared" ref="D164" si="80">D165+D166</f>
        <v>2041</v>
      </c>
      <c r="E164" s="4">
        <f t="shared" ref="E164" si="81">E165+E166</f>
        <v>1802</v>
      </c>
      <c r="F164" s="4">
        <f t="shared" ref="F164" si="82">F165+F166</f>
        <v>1666</v>
      </c>
      <c r="G164" s="4">
        <f t="shared" ref="G164" si="83">G165+G166</f>
        <v>1396</v>
      </c>
    </row>
    <row r="165" spans="2:7" s="12" customFormat="1" x14ac:dyDescent="0.25">
      <c r="B165" s="6" t="s">
        <v>10</v>
      </c>
      <c r="C165" s="4">
        <f>SUM(D165:G165)</f>
        <v>3221</v>
      </c>
      <c r="D165" s="38">
        <v>1033</v>
      </c>
      <c r="E165" s="38">
        <v>843</v>
      </c>
      <c r="F165" s="38">
        <v>728</v>
      </c>
      <c r="G165" s="38">
        <v>617</v>
      </c>
    </row>
    <row r="166" spans="2:7" s="12" customFormat="1" x14ac:dyDescent="0.25">
      <c r="B166" s="6" t="s">
        <v>11</v>
      </c>
      <c r="C166" s="4">
        <f>SUM(D166:G166)</f>
        <v>3684</v>
      </c>
      <c r="D166" s="38">
        <v>1008</v>
      </c>
      <c r="E166" s="38">
        <v>959</v>
      </c>
      <c r="F166" s="38">
        <v>938</v>
      </c>
      <c r="G166" s="38">
        <v>779</v>
      </c>
    </row>
    <row r="167" spans="2:7" s="12" customFormat="1" x14ac:dyDescent="0.25">
      <c r="B167" s="6" t="s">
        <v>15</v>
      </c>
      <c r="C167" s="4">
        <f>C168+C169</f>
        <v>5443</v>
      </c>
      <c r="D167" s="4">
        <f t="shared" ref="D167" si="84">D168+D169</f>
        <v>1625</v>
      </c>
      <c r="E167" s="4">
        <f t="shared" ref="E167" si="85">E168+E169</f>
        <v>1424</v>
      </c>
      <c r="F167" s="4">
        <f t="shared" ref="F167" si="86">F168+F169</f>
        <v>1251</v>
      </c>
      <c r="G167" s="4">
        <f t="shared" ref="G167" si="87">G168+G169</f>
        <v>1143</v>
      </c>
    </row>
    <row r="168" spans="2:7" s="12" customFormat="1" x14ac:dyDescent="0.25">
      <c r="B168" s="6" t="s">
        <v>10</v>
      </c>
      <c r="C168" s="4">
        <f>SUM(D168:G168)</f>
        <v>2605</v>
      </c>
      <c r="D168" s="38">
        <v>819</v>
      </c>
      <c r="E168" s="38">
        <v>685</v>
      </c>
      <c r="F168" s="38">
        <v>577</v>
      </c>
      <c r="G168" s="38">
        <v>524</v>
      </c>
    </row>
    <row r="169" spans="2:7" s="12" customFormat="1" x14ac:dyDescent="0.25">
      <c r="B169" s="6" t="s">
        <v>11</v>
      </c>
      <c r="C169" s="4">
        <f>SUM(D169:G169)</f>
        <v>2838</v>
      </c>
      <c r="D169" s="38">
        <v>806</v>
      </c>
      <c r="E169" s="38">
        <v>739</v>
      </c>
      <c r="F169" s="38">
        <v>674</v>
      </c>
      <c r="G169" s="38">
        <v>619</v>
      </c>
    </row>
    <row r="170" spans="2:7" s="12" customFormat="1" x14ac:dyDescent="0.25">
      <c r="B170" s="6" t="s">
        <v>16</v>
      </c>
      <c r="C170" s="4">
        <f>C171+C172</f>
        <v>2979</v>
      </c>
      <c r="D170" s="4">
        <f t="shared" ref="D170" si="88">D171+D172</f>
        <v>895</v>
      </c>
      <c r="E170" s="4">
        <f t="shared" ref="E170" si="89">E171+E172</f>
        <v>724</v>
      </c>
      <c r="F170" s="4">
        <f t="shared" ref="F170" si="90">F171+F172</f>
        <v>738</v>
      </c>
      <c r="G170" s="4">
        <f t="shared" ref="G170" si="91">G171+G172</f>
        <v>622</v>
      </c>
    </row>
    <row r="171" spans="2:7" s="12" customFormat="1" x14ac:dyDescent="0.25">
      <c r="B171" s="6" t="s">
        <v>10</v>
      </c>
      <c r="C171" s="4">
        <f>SUM(D171:G171)</f>
        <v>1436</v>
      </c>
      <c r="D171" s="38">
        <v>465</v>
      </c>
      <c r="E171" s="38">
        <v>334</v>
      </c>
      <c r="F171" s="38">
        <v>347</v>
      </c>
      <c r="G171" s="38">
        <v>290</v>
      </c>
    </row>
    <row r="172" spans="2:7" s="12" customFormat="1" x14ac:dyDescent="0.25">
      <c r="B172" s="6" t="s">
        <v>11</v>
      </c>
      <c r="C172" s="4">
        <f>SUM(D172:G172)</f>
        <v>1543</v>
      </c>
      <c r="D172" s="38">
        <v>430</v>
      </c>
      <c r="E172" s="38">
        <v>390</v>
      </c>
      <c r="F172" s="38">
        <v>391</v>
      </c>
      <c r="G172" s="38">
        <v>332</v>
      </c>
    </row>
    <row r="173" spans="2:7" s="12" customFormat="1" x14ac:dyDescent="0.25">
      <c r="B173" s="6" t="s">
        <v>17</v>
      </c>
      <c r="C173" s="4">
        <f>C174+C175</f>
        <v>2055</v>
      </c>
      <c r="D173" s="4">
        <f t="shared" ref="D173" si="92">D174+D175</f>
        <v>624</v>
      </c>
      <c r="E173" s="4">
        <f t="shared" ref="E173" si="93">E174+E175</f>
        <v>558</v>
      </c>
      <c r="F173" s="4">
        <f t="shared" ref="F173" si="94">F174+F175</f>
        <v>452</v>
      </c>
      <c r="G173" s="4">
        <f t="shared" ref="G173" si="95">G174+G175</f>
        <v>421</v>
      </c>
    </row>
    <row r="174" spans="2:7" s="12" customFormat="1" x14ac:dyDescent="0.25">
      <c r="B174" s="6" t="s">
        <v>10</v>
      </c>
      <c r="C174" s="4">
        <f>SUM(D174:G174)</f>
        <v>1058</v>
      </c>
      <c r="D174" s="38">
        <v>329</v>
      </c>
      <c r="E174" s="38">
        <v>288</v>
      </c>
      <c r="F174" s="38">
        <v>230</v>
      </c>
      <c r="G174" s="38">
        <v>211</v>
      </c>
    </row>
    <row r="175" spans="2:7" s="12" customFormat="1" x14ac:dyDescent="0.25">
      <c r="B175" s="11" t="s">
        <v>11</v>
      </c>
      <c r="C175" s="5">
        <f>SUM(D175:G175)</f>
        <v>997</v>
      </c>
      <c r="D175" s="43">
        <v>295</v>
      </c>
      <c r="E175" s="43">
        <v>270</v>
      </c>
      <c r="F175" s="43">
        <v>222</v>
      </c>
      <c r="G175" s="43">
        <v>210</v>
      </c>
    </row>
    <row r="176" spans="2:7" s="12" customFormat="1" x14ac:dyDescent="0.25">
      <c r="B176" s="6" t="s">
        <v>7</v>
      </c>
    </row>
    <row r="180" spans="2:8" s="12" customFormat="1" x14ac:dyDescent="0.25">
      <c r="B180" s="6" t="s">
        <v>76</v>
      </c>
    </row>
    <row r="181" spans="2:8" s="12" customFormat="1" x14ac:dyDescent="0.25">
      <c r="B181" s="6" t="s">
        <v>85</v>
      </c>
      <c r="C181" s="6"/>
      <c r="D181" s="6"/>
      <c r="E181" s="6"/>
      <c r="F181" s="6"/>
      <c r="G181" s="6"/>
      <c r="H181" s="6"/>
    </row>
    <row r="182" spans="2:8" s="12" customFormat="1" x14ac:dyDescent="0.25">
      <c r="B182" s="6"/>
      <c r="C182" s="6"/>
      <c r="D182" s="6"/>
      <c r="E182" s="6"/>
      <c r="F182" s="6"/>
      <c r="G182" s="6"/>
      <c r="H182" s="6"/>
    </row>
    <row r="183" spans="2:8" s="12" customFormat="1" ht="13.8" thickBot="1" x14ac:dyDescent="0.3">
      <c r="B183" s="8" t="s">
        <v>21</v>
      </c>
      <c r="C183" s="8" t="s">
        <v>0</v>
      </c>
      <c r="D183" s="8" t="s">
        <v>22</v>
      </c>
      <c r="E183" s="8" t="s">
        <v>23</v>
      </c>
      <c r="F183" s="8" t="s">
        <v>24</v>
      </c>
      <c r="G183" s="8" t="s">
        <v>25</v>
      </c>
      <c r="H183" s="8" t="s">
        <v>26</v>
      </c>
    </row>
    <row r="185" spans="2:8" s="12" customFormat="1" x14ac:dyDescent="0.25">
      <c r="B185" s="6" t="s">
        <v>0</v>
      </c>
      <c r="C185" s="1">
        <f>C186+C187</f>
        <v>22112</v>
      </c>
      <c r="D185" s="1">
        <f t="shared" ref="D185:H185" si="96">D186+D187</f>
        <v>12</v>
      </c>
      <c r="E185" s="1">
        <f t="shared" si="96"/>
        <v>6596</v>
      </c>
      <c r="F185" s="1">
        <f t="shared" si="96"/>
        <v>5917</v>
      </c>
      <c r="G185" s="1">
        <f t="shared" si="96"/>
        <v>5171</v>
      </c>
      <c r="H185" s="1">
        <f t="shared" si="96"/>
        <v>4416</v>
      </c>
    </row>
    <row r="186" spans="2:8" s="12" customFormat="1" x14ac:dyDescent="0.25">
      <c r="B186" s="6" t="s">
        <v>10</v>
      </c>
      <c r="C186" s="1">
        <f>C189+C192+C195+C198+C201+C204</f>
        <v>10537</v>
      </c>
      <c r="D186" s="1">
        <f t="shared" ref="D186:H186" si="97">D189+D192+D195+D198+D201+D204</f>
        <v>6</v>
      </c>
      <c r="E186" s="1">
        <f t="shared" si="97"/>
        <v>3291</v>
      </c>
      <c r="F186" s="1">
        <f t="shared" si="97"/>
        <v>2780</v>
      </c>
      <c r="G186" s="1">
        <f t="shared" si="97"/>
        <v>2411</v>
      </c>
      <c r="H186" s="1">
        <f t="shared" si="97"/>
        <v>2049</v>
      </c>
    </row>
    <row r="187" spans="2:8" s="12" customFormat="1" x14ac:dyDescent="0.25">
      <c r="B187" s="6" t="s">
        <v>11</v>
      </c>
      <c r="C187" s="1">
        <f>C190+C193+C196+C199+C202+C205</f>
        <v>11575</v>
      </c>
      <c r="D187" s="1">
        <f t="shared" ref="D187:H187" si="98">D190+D193+D196+D199+D202+D205</f>
        <v>6</v>
      </c>
      <c r="E187" s="1">
        <f t="shared" si="98"/>
        <v>3305</v>
      </c>
      <c r="F187" s="1">
        <f t="shared" si="98"/>
        <v>3137</v>
      </c>
      <c r="G187" s="1">
        <f t="shared" si="98"/>
        <v>2760</v>
      </c>
      <c r="H187" s="1">
        <f t="shared" si="98"/>
        <v>2367</v>
      </c>
    </row>
    <row r="188" spans="2:8" s="12" customFormat="1" x14ac:dyDescent="0.25">
      <c r="B188" s="6" t="s">
        <v>12</v>
      </c>
      <c r="C188" s="4">
        <f>C189+C190</f>
        <v>2276</v>
      </c>
      <c r="D188" s="4">
        <f t="shared" ref="D188:H188" si="99">D189+D190</f>
        <v>0</v>
      </c>
      <c r="E188" s="4">
        <f t="shared" si="99"/>
        <v>693</v>
      </c>
      <c r="F188" s="4">
        <f t="shared" si="99"/>
        <v>594</v>
      </c>
      <c r="G188" s="4">
        <f t="shared" si="99"/>
        <v>530</v>
      </c>
      <c r="H188" s="4">
        <f t="shared" si="99"/>
        <v>459</v>
      </c>
    </row>
    <row r="189" spans="2:8" s="12" customFormat="1" x14ac:dyDescent="0.25">
      <c r="B189" s="6" t="s">
        <v>10</v>
      </c>
      <c r="C189" s="4">
        <f>SUM(D189:H189)</f>
        <v>1079</v>
      </c>
      <c r="D189" s="38">
        <v>0</v>
      </c>
      <c r="E189" s="38">
        <v>354</v>
      </c>
      <c r="F189" s="38">
        <v>253</v>
      </c>
      <c r="G189" s="38">
        <v>263</v>
      </c>
      <c r="H189" s="38">
        <v>209</v>
      </c>
    </row>
    <row r="190" spans="2:8" s="12" customFormat="1" x14ac:dyDescent="0.25">
      <c r="B190" s="6" t="s">
        <v>11</v>
      </c>
      <c r="C190" s="4">
        <f>SUM(D190:H190)</f>
        <v>1197</v>
      </c>
      <c r="D190" s="38">
        <v>0</v>
      </c>
      <c r="E190" s="38">
        <v>339</v>
      </c>
      <c r="F190" s="38">
        <v>341</v>
      </c>
      <c r="G190" s="38">
        <v>267</v>
      </c>
      <c r="H190" s="38">
        <v>250</v>
      </c>
    </row>
    <row r="191" spans="2:8" s="12" customFormat="1" x14ac:dyDescent="0.25">
      <c r="B191" s="6" t="s">
        <v>13</v>
      </c>
      <c r="C191" s="4">
        <f>C192+C193</f>
        <v>2328</v>
      </c>
      <c r="D191" s="4">
        <f t="shared" ref="D191:H191" si="100">D192+D193</f>
        <v>0</v>
      </c>
      <c r="E191" s="4">
        <f t="shared" si="100"/>
        <v>731</v>
      </c>
      <c r="F191" s="4">
        <f t="shared" si="100"/>
        <v>617</v>
      </c>
      <c r="G191" s="4">
        <f t="shared" si="100"/>
        <v>528</v>
      </c>
      <c r="H191" s="4">
        <f t="shared" si="100"/>
        <v>452</v>
      </c>
    </row>
    <row r="192" spans="2:8" s="12" customFormat="1" x14ac:dyDescent="0.25">
      <c r="B192" s="6" t="s">
        <v>10</v>
      </c>
      <c r="C192" s="4">
        <f>SUM(D192:H192)</f>
        <v>1119</v>
      </c>
      <c r="D192" s="38">
        <v>0</v>
      </c>
      <c r="E192" s="38">
        <v>334</v>
      </c>
      <c r="F192" s="38">
        <v>297</v>
      </c>
      <c r="G192" s="38">
        <v>251</v>
      </c>
      <c r="H192" s="38">
        <v>237</v>
      </c>
    </row>
    <row r="193" spans="2:8" s="12" customFormat="1" x14ac:dyDescent="0.25">
      <c r="B193" s="6" t="s">
        <v>11</v>
      </c>
      <c r="C193" s="4">
        <f>SUM(D193:H193)</f>
        <v>1209</v>
      </c>
      <c r="D193" s="38">
        <v>0</v>
      </c>
      <c r="E193" s="38">
        <v>397</v>
      </c>
      <c r="F193" s="38">
        <v>320</v>
      </c>
      <c r="G193" s="38">
        <v>277</v>
      </c>
      <c r="H193" s="38">
        <v>215</v>
      </c>
    </row>
    <row r="194" spans="2:8" s="12" customFormat="1" x14ac:dyDescent="0.25">
      <c r="B194" s="6" t="s">
        <v>14</v>
      </c>
      <c r="C194" s="4">
        <f>C195+C196</f>
        <v>7101</v>
      </c>
      <c r="D194" s="4">
        <f t="shared" ref="D194:H194" si="101">D195+D196</f>
        <v>0</v>
      </c>
      <c r="E194" s="4">
        <f t="shared" si="101"/>
        <v>2153</v>
      </c>
      <c r="F194" s="4">
        <f t="shared" si="101"/>
        <v>1889</v>
      </c>
      <c r="G194" s="4">
        <f t="shared" si="101"/>
        <v>1633</v>
      </c>
      <c r="H194" s="4">
        <f t="shared" si="101"/>
        <v>1426</v>
      </c>
    </row>
    <row r="195" spans="2:8" s="12" customFormat="1" x14ac:dyDescent="0.25">
      <c r="B195" s="6" t="s">
        <v>10</v>
      </c>
      <c r="C195" s="4">
        <f>SUM(D195:H195)</f>
        <v>3284</v>
      </c>
      <c r="D195" s="38">
        <v>0</v>
      </c>
      <c r="E195" s="38">
        <v>1062</v>
      </c>
      <c r="F195" s="38">
        <v>857</v>
      </c>
      <c r="G195" s="38">
        <v>742</v>
      </c>
      <c r="H195" s="38">
        <v>623</v>
      </c>
    </row>
    <row r="196" spans="2:8" s="12" customFormat="1" x14ac:dyDescent="0.25">
      <c r="B196" s="6" t="s">
        <v>11</v>
      </c>
      <c r="C196" s="4">
        <f>SUM(D196:H196)</f>
        <v>3817</v>
      </c>
      <c r="D196" s="38">
        <v>0</v>
      </c>
      <c r="E196" s="38">
        <v>1091</v>
      </c>
      <c r="F196" s="38">
        <v>1032</v>
      </c>
      <c r="G196" s="38">
        <v>891</v>
      </c>
      <c r="H196" s="38">
        <v>803</v>
      </c>
    </row>
    <row r="197" spans="2:8" s="12" customFormat="1" x14ac:dyDescent="0.25">
      <c r="B197" s="6" t="s">
        <v>15</v>
      </c>
      <c r="C197" s="4">
        <f>C198+C199</f>
        <v>5466</v>
      </c>
      <c r="D197" s="4">
        <f t="shared" ref="D197:H197" si="102">D198+D199</f>
        <v>12</v>
      </c>
      <c r="E197" s="4">
        <f t="shared" si="102"/>
        <v>1601</v>
      </c>
      <c r="F197" s="4">
        <f t="shared" si="102"/>
        <v>1460</v>
      </c>
      <c r="G197" s="4">
        <f t="shared" si="102"/>
        <v>1296</v>
      </c>
      <c r="H197" s="4">
        <f t="shared" si="102"/>
        <v>1097</v>
      </c>
    </row>
    <row r="198" spans="2:8" s="12" customFormat="1" x14ac:dyDescent="0.25">
      <c r="B198" s="6" t="s">
        <v>10</v>
      </c>
      <c r="C198" s="4">
        <f>SUM(D198:H198)</f>
        <v>2592</v>
      </c>
      <c r="D198" s="38">
        <v>6</v>
      </c>
      <c r="E198" s="38">
        <v>802</v>
      </c>
      <c r="F198" s="38">
        <v>690</v>
      </c>
      <c r="G198" s="38">
        <v>588</v>
      </c>
      <c r="H198" s="38">
        <v>506</v>
      </c>
    </row>
    <row r="199" spans="2:8" s="12" customFormat="1" x14ac:dyDescent="0.25">
      <c r="B199" s="6" t="s">
        <v>11</v>
      </c>
      <c r="C199" s="4">
        <f>SUM(D199:H199)</f>
        <v>2874</v>
      </c>
      <c r="D199" s="38">
        <v>6</v>
      </c>
      <c r="E199" s="38">
        <v>799</v>
      </c>
      <c r="F199" s="38">
        <v>770</v>
      </c>
      <c r="G199" s="38">
        <v>708</v>
      </c>
      <c r="H199" s="38">
        <v>591</v>
      </c>
    </row>
    <row r="200" spans="2:8" s="12" customFormat="1" x14ac:dyDescent="0.25">
      <c r="B200" s="6" t="s">
        <v>16</v>
      </c>
      <c r="C200" s="4">
        <f>C201+C202</f>
        <v>2918</v>
      </c>
      <c r="D200" s="4">
        <f t="shared" ref="D200:H200" si="103">D201+D202</f>
        <v>0</v>
      </c>
      <c r="E200" s="4">
        <f t="shared" si="103"/>
        <v>801</v>
      </c>
      <c r="F200" s="4">
        <f t="shared" si="103"/>
        <v>817</v>
      </c>
      <c r="G200" s="4">
        <f t="shared" si="103"/>
        <v>733</v>
      </c>
      <c r="H200" s="4">
        <f t="shared" si="103"/>
        <v>567</v>
      </c>
    </row>
    <row r="201" spans="2:8" s="12" customFormat="1" x14ac:dyDescent="0.25">
      <c r="B201" s="6" t="s">
        <v>10</v>
      </c>
      <c r="C201" s="4">
        <f>SUM(D201:H201)</f>
        <v>1420</v>
      </c>
      <c r="D201" s="38">
        <v>0</v>
      </c>
      <c r="E201" s="38">
        <v>402</v>
      </c>
      <c r="F201" s="38">
        <v>404</v>
      </c>
      <c r="G201" s="38">
        <v>342</v>
      </c>
      <c r="H201" s="38">
        <v>272</v>
      </c>
    </row>
    <row r="202" spans="2:8" s="12" customFormat="1" x14ac:dyDescent="0.25">
      <c r="B202" s="6" t="s">
        <v>11</v>
      </c>
      <c r="C202" s="4">
        <f>SUM(D202:H202)</f>
        <v>1498</v>
      </c>
      <c r="D202" s="38">
        <v>0</v>
      </c>
      <c r="E202" s="38">
        <v>399</v>
      </c>
      <c r="F202" s="38">
        <v>413</v>
      </c>
      <c r="G202" s="38">
        <v>391</v>
      </c>
      <c r="H202" s="38">
        <v>295</v>
      </c>
    </row>
    <row r="203" spans="2:8" s="12" customFormat="1" x14ac:dyDescent="0.25">
      <c r="B203" s="6" t="s">
        <v>17</v>
      </c>
      <c r="C203" s="4">
        <f>C204+C205</f>
        <v>2023</v>
      </c>
      <c r="D203" s="4">
        <f t="shared" ref="D203:H203" si="104">D204+D205</f>
        <v>0</v>
      </c>
      <c r="E203" s="4">
        <f t="shared" si="104"/>
        <v>617</v>
      </c>
      <c r="F203" s="4">
        <f t="shared" si="104"/>
        <v>540</v>
      </c>
      <c r="G203" s="4">
        <f t="shared" si="104"/>
        <v>451</v>
      </c>
      <c r="H203" s="4">
        <f t="shared" si="104"/>
        <v>415</v>
      </c>
    </row>
    <row r="204" spans="2:8" s="12" customFormat="1" x14ac:dyDescent="0.25">
      <c r="B204" s="6" t="s">
        <v>10</v>
      </c>
      <c r="C204" s="4">
        <f>SUM(D204:H204)</f>
        <v>1043</v>
      </c>
      <c r="D204" s="38">
        <v>0</v>
      </c>
      <c r="E204" s="38">
        <v>337</v>
      </c>
      <c r="F204" s="38">
        <v>279</v>
      </c>
      <c r="G204" s="38">
        <v>225</v>
      </c>
      <c r="H204" s="38">
        <v>202</v>
      </c>
    </row>
    <row r="205" spans="2:8" s="12" customFormat="1" x14ac:dyDescent="0.25">
      <c r="B205" s="11" t="s">
        <v>11</v>
      </c>
      <c r="C205" s="5">
        <f>SUM(D205:H205)</f>
        <v>980</v>
      </c>
      <c r="D205" s="43">
        <v>0</v>
      </c>
      <c r="E205" s="43">
        <v>280</v>
      </c>
      <c r="F205" s="43">
        <v>261</v>
      </c>
      <c r="G205" s="43">
        <v>226</v>
      </c>
      <c r="H205" s="43">
        <v>213</v>
      </c>
    </row>
    <row r="206" spans="2:8" s="12" customFormat="1" x14ac:dyDescent="0.25">
      <c r="B206" s="6" t="s">
        <v>7</v>
      </c>
    </row>
    <row r="209" spans="2:9" s="12" customFormat="1" x14ac:dyDescent="0.25">
      <c r="B209" s="6" t="s">
        <v>76</v>
      </c>
    </row>
    <row r="210" spans="2:9" s="12" customFormat="1" x14ac:dyDescent="0.25">
      <c r="B210" s="6" t="s">
        <v>68</v>
      </c>
      <c r="C210" s="6"/>
      <c r="D210" s="6"/>
      <c r="E210" s="6"/>
      <c r="F210" s="6"/>
      <c r="G210" s="6"/>
      <c r="H210" s="6"/>
    </row>
    <row r="211" spans="2:9" s="12" customFormat="1" x14ac:dyDescent="0.25">
      <c r="B211" s="6"/>
      <c r="C211" s="6"/>
      <c r="D211" s="6"/>
      <c r="E211" s="6"/>
      <c r="F211" s="6"/>
      <c r="G211" s="6"/>
      <c r="H211" s="6"/>
    </row>
    <row r="212" spans="2:9" s="12" customFormat="1" ht="13.8" thickBot="1" x14ac:dyDescent="0.3">
      <c r="B212" s="8" t="s">
        <v>21</v>
      </c>
      <c r="C212" s="8" t="s">
        <v>0</v>
      </c>
      <c r="D212" s="8" t="s">
        <v>22</v>
      </c>
      <c r="E212" s="8" t="s">
        <v>23</v>
      </c>
      <c r="F212" s="8" t="s">
        <v>24</v>
      </c>
      <c r="G212" s="8" t="s">
        <v>25</v>
      </c>
      <c r="H212" s="8" t="s">
        <v>26</v>
      </c>
    </row>
    <row r="214" spans="2:9" s="12" customFormat="1" x14ac:dyDescent="0.25">
      <c r="B214" s="6" t="s">
        <v>0</v>
      </c>
      <c r="C214" s="1">
        <v>21644</v>
      </c>
      <c r="D214" s="1">
        <v>9</v>
      </c>
      <c r="E214" s="1">
        <v>6741</v>
      </c>
      <c r="F214" s="1">
        <v>5681</v>
      </c>
      <c r="G214" s="1">
        <v>5078</v>
      </c>
      <c r="H214" s="1">
        <v>4135</v>
      </c>
    </row>
    <row r="215" spans="2:9" s="12" customFormat="1" x14ac:dyDescent="0.25">
      <c r="B215" s="6" t="s">
        <v>10</v>
      </c>
      <c r="C215" s="1">
        <v>10293</v>
      </c>
      <c r="D215" s="1">
        <v>4</v>
      </c>
      <c r="E215" s="1">
        <v>3292</v>
      </c>
      <c r="F215" s="1">
        <v>2665</v>
      </c>
      <c r="G215" s="1">
        <v>2411</v>
      </c>
      <c r="H215" s="1">
        <v>1921</v>
      </c>
    </row>
    <row r="216" spans="2:9" s="12" customFormat="1" x14ac:dyDescent="0.25">
      <c r="B216" s="6" t="s">
        <v>11</v>
      </c>
      <c r="C216" s="1">
        <v>11351</v>
      </c>
      <c r="D216" s="1">
        <v>5</v>
      </c>
      <c r="E216" s="1">
        <v>3449</v>
      </c>
      <c r="F216" s="1">
        <v>3016</v>
      </c>
      <c r="G216" s="1">
        <v>2667</v>
      </c>
      <c r="H216" s="1">
        <v>2214</v>
      </c>
    </row>
    <row r="217" spans="2:9" s="12" customFormat="1" x14ac:dyDescent="0.25">
      <c r="B217" s="6" t="s">
        <v>12</v>
      </c>
      <c r="C217" s="4">
        <v>2225</v>
      </c>
      <c r="D217" s="4">
        <v>0</v>
      </c>
      <c r="E217" s="4">
        <v>692</v>
      </c>
      <c r="F217" s="4">
        <v>565</v>
      </c>
      <c r="G217" s="4">
        <v>576</v>
      </c>
      <c r="H217" s="4">
        <v>392</v>
      </c>
      <c r="I217" s="31"/>
    </row>
    <row r="218" spans="2:9" s="12" customFormat="1" x14ac:dyDescent="0.25">
      <c r="B218" s="6" t="s">
        <v>10</v>
      </c>
      <c r="C218" s="4">
        <v>1025</v>
      </c>
      <c r="D218" s="38">
        <v>0</v>
      </c>
      <c r="E218" s="38">
        <v>305</v>
      </c>
      <c r="F218" s="38">
        <v>273</v>
      </c>
      <c r="G218" s="38">
        <v>274</v>
      </c>
      <c r="H218" s="38">
        <v>173</v>
      </c>
      <c r="I218" s="31"/>
    </row>
    <row r="219" spans="2:9" s="12" customFormat="1" x14ac:dyDescent="0.25">
      <c r="B219" s="6" t="s">
        <v>11</v>
      </c>
      <c r="C219" s="4">
        <v>1200</v>
      </c>
      <c r="D219" s="38">
        <v>0</v>
      </c>
      <c r="E219" s="38">
        <v>387</v>
      </c>
      <c r="F219" s="38">
        <v>292</v>
      </c>
      <c r="G219" s="38">
        <v>302</v>
      </c>
      <c r="H219" s="38">
        <v>219</v>
      </c>
      <c r="I219" s="31"/>
    </row>
    <row r="220" spans="2:9" s="12" customFormat="1" x14ac:dyDescent="0.25">
      <c r="B220" s="6" t="s">
        <v>13</v>
      </c>
      <c r="C220" s="4">
        <v>2220</v>
      </c>
      <c r="D220" s="4">
        <v>0</v>
      </c>
      <c r="E220" s="4">
        <v>693</v>
      </c>
      <c r="F220" s="4">
        <v>595</v>
      </c>
      <c r="G220" s="4">
        <v>528</v>
      </c>
      <c r="H220" s="4">
        <v>404</v>
      </c>
      <c r="I220" s="31"/>
    </row>
    <row r="221" spans="2:9" s="12" customFormat="1" x14ac:dyDescent="0.25">
      <c r="B221" s="6" t="s">
        <v>10</v>
      </c>
      <c r="C221" s="4">
        <v>1092</v>
      </c>
      <c r="D221" s="38">
        <v>0</v>
      </c>
      <c r="E221" s="38">
        <v>338</v>
      </c>
      <c r="F221" s="38">
        <v>291</v>
      </c>
      <c r="G221" s="38">
        <v>273</v>
      </c>
      <c r="H221" s="38">
        <v>190</v>
      </c>
      <c r="I221" s="31"/>
    </row>
    <row r="222" spans="2:9" s="12" customFormat="1" x14ac:dyDescent="0.25">
      <c r="B222" s="6" t="s">
        <v>11</v>
      </c>
      <c r="C222" s="4">
        <v>1128</v>
      </c>
      <c r="D222" s="38">
        <v>0</v>
      </c>
      <c r="E222" s="38">
        <v>355</v>
      </c>
      <c r="F222" s="38">
        <v>304</v>
      </c>
      <c r="G222" s="38">
        <v>255</v>
      </c>
      <c r="H222" s="38">
        <v>214</v>
      </c>
      <c r="I222" s="31"/>
    </row>
    <row r="223" spans="2:9" s="12" customFormat="1" x14ac:dyDescent="0.25">
      <c r="B223" s="6" t="s">
        <v>14</v>
      </c>
      <c r="C223" s="4">
        <v>6898</v>
      </c>
      <c r="D223" s="4">
        <v>0</v>
      </c>
      <c r="E223" s="4">
        <v>2117</v>
      </c>
      <c r="F223" s="4">
        <v>1790</v>
      </c>
      <c r="G223" s="4">
        <v>1634</v>
      </c>
      <c r="H223" s="4">
        <v>1357</v>
      </c>
      <c r="I223" s="31"/>
    </row>
    <row r="224" spans="2:9" s="12" customFormat="1" x14ac:dyDescent="0.25">
      <c r="B224" s="6" t="s">
        <v>10</v>
      </c>
      <c r="C224" s="4">
        <v>3190</v>
      </c>
      <c r="D224" s="38">
        <v>0</v>
      </c>
      <c r="E224" s="38">
        <v>1015</v>
      </c>
      <c r="F224" s="38">
        <v>815</v>
      </c>
      <c r="G224" s="38">
        <v>744</v>
      </c>
      <c r="H224" s="38">
        <v>616</v>
      </c>
      <c r="I224" s="31"/>
    </row>
    <row r="225" spans="2:9" s="12" customFormat="1" x14ac:dyDescent="0.25">
      <c r="B225" s="6" t="s">
        <v>11</v>
      </c>
      <c r="C225" s="4">
        <v>3708</v>
      </c>
      <c r="D225" s="38">
        <v>0</v>
      </c>
      <c r="E225" s="38">
        <v>1102</v>
      </c>
      <c r="F225" s="38">
        <v>975</v>
      </c>
      <c r="G225" s="38">
        <v>890</v>
      </c>
      <c r="H225" s="38">
        <v>741</v>
      </c>
      <c r="I225" s="31"/>
    </row>
    <row r="226" spans="2:9" s="12" customFormat="1" x14ac:dyDescent="0.25">
      <c r="B226" s="6" t="s">
        <v>15</v>
      </c>
      <c r="C226" s="4">
        <v>5385</v>
      </c>
      <c r="D226" s="4">
        <v>9</v>
      </c>
      <c r="E226" s="4">
        <v>1697</v>
      </c>
      <c r="F226" s="4">
        <v>1423</v>
      </c>
      <c r="G226" s="4">
        <v>1223</v>
      </c>
      <c r="H226" s="4">
        <v>1033</v>
      </c>
      <c r="I226" s="31"/>
    </row>
    <row r="227" spans="2:9" s="12" customFormat="1" x14ac:dyDescent="0.25">
      <c r="B227" s="6" t="s">
        <v>10</v>
      </c>
      <c r="C227" s="4">
        <v>2522</v>
      </c>
      <c r="D227" s="38">
        <v>4</v>
      </c>
      <c r="E227" s="38">
        <v>822</v>
      </c>
      <c r="F227" s="38">
        <v>657</v>
      </c>
      <c r="G227" s="38">
        <v>577</v>
      </c>
      <c r="H227" s="38">
        <v>462</v>
      </c>
      <c r="I227" s="31"/>
    </row>
    <row r="228" spans="2:9" s="12" customFormat="1" x14ac:dyDescent="0.25">
      <c r="B228" s="6" t="s">
        <v>11</v>
      </c>
      <c r="C228" s="4">
        <v>2863</v>
      </c>
      <c r="D228" s="38">
        <v>5</v>
      </c>
      <c r="E228" s="38">
        <v>875</v>
      </c>
      <c r="F228" s="38">
        <v>766</v>
      </c>
      <c r="G228" s="38">
        <v>646</v>
      </c>
      <c r="H228" s="38">
        <v>571</v>
      </c>
      <c r="I228" s="31"/>
    </row>
    <row r="229" spans="2:9" s="12" customFormat="1" x14ac:dyDescent="0.25">
      <c r="B229" s="6" t="s">
        <v>16</v>
      </c>
      <c r="C229" s="4">
        <v>2907</v>
      </c>
      <c r="D229" s="4">
        <v>0</v>
      </c>
      <c r="E229" s="4">
        <v>905</v>
      </c>
      <c r="F229" s="4">
        <v>780</v>
      </c>
      <c r="G229" s="4">
        <v>648</v>
      </c>
      <c r="H229" s="4">
        <v>574</v>
      </c>
      <c r="I229" s="31"/>
    </row>
    <row r="230" spans="2:9" s="12" customFormat="1" x14ac:dyDescent="0.25">
      <c r="B230" s="6" t="s">
        <v>10</v>
      </c>
      <c r="C230" s="4">
        <v>1423</v>
      </c>
      <c r="D230" s="38">
        <v>0</v>
      </c>
      <c r="E230" s="38">
        <v>451</v>
      </c>
      <c r="F230" s="38">
        <v>368</v>
      </c>
      <c r="G230" s="38">
        <v>316</v>
      </c>
      <c r="H230" s="38">
        <v>288</v>
      </c>
      <c r="I230" s="31"/>
    </row>
    <row r="231" spans="2:9" s="12" customFormat="1" x14ac:dyDescent="0.25">
      <c r="B231" s="6" t="s">
        <v>11</v>
      </c>
      <c r="C231" s="4">
        <v>1484</v>
      </c>
      <c r="D231" s="38">
        <v>0</v>
      </c>
      <c r="E231" s="38">
        <v>454</v>
      </c>
      <c r="F231" s="38">
        <v>412</v>
      </c>
      <c r="G231" s="38">
        <v>332</v>
      </c>
      <c r="H231" s="38">
        <v>286</v>
      </c>
      <c r="I231" s="31"/>
    </row>
    <row r="232" spans="2:9" s="12" customFormat="1" x14ac:dyDescent="0.25">
      <c r="B232" s="6" t="s">
        <v>17</v>
      </c>
      <c r="C232" s="4">
        <v>2009</v>
      </c>
      <c r="D232" s="4">
        <v>0</v>
      </c>
      <c r="E232" s="4">
        <v>637</v>
      </c>
      <c r="F232" s="4">
        <v>528</v>
      </c>
      <c r="G232" s="4">
        <v>469</v>
      </c>
      <c r="H232" s="4">
        <v>375</v>
      </c>
      <c r="I232" s="31"/>
    </row>
    <row r="233" spans="2:9" s="12" customFormat="1" x14ac:dyDescent="0.25">
      <c r="B233" s="6" t="s">
        <v>10</v>
      </c>
      <c r="C233" s="4">
        <v>1041</v>
      </c>
      <c r="D233" s="38">
        <v>0</v>
      </c>
      <c r="E233" s="38">
        <v>361</v>
      </c>
      <c r="F233" s="38">
        <v>261</v>
      </c>
      <c r="G233" s="38">
        <v>227</v>
      </c>
      <c r="H233" s="38">
        <v>192</v>
      </c>
      <c r="I233" s="31"/>
    </row>
    <row r="234" spans="2:9" s="12" customFormat="1" x14ac:dyDescent="0.25">
      <c r="B234" s="11" t="s">
        <v>11</v>
      </c>
      <c r="C234" s="5">
        <v>968</v>
      </c>
      <c r="D234" s="43">
        <v>0</v>
      </c>
      <c r="E234" s="43">
        <v>276</v>
      </c>
      <c r="F234" s="43">
        <v>267</v>
      </c>
      <c r="G234" s="43">
        <v>242</v>
      </c>
      <c r="H234" s="43">
        <v>183</v>
      </c>
      <c r="I234" s="31"/>
    </row>
    <row r="235" spans="2:9" s="12" customFormat="1" x14ac:dyDescent="0.25">
      <c r="B235" s="6" t="s">
        <v>7</v>
      </c>
    </row>
    <row r="238" spans="2:9" s="12" customFormat="1" x14ac:dyDescent="0.25">
      <c r="B238" s="6" t="s">
        <v>43</v>
      </c>
    </row>
    <row r="239" spans="2:9" s="12" customFormat="1" x14ac:dyDescent="0.25">
      <c r="B239" s="6" t="s">
        <v>67</v>
      </c>
      <c r="C239" s="6"/>
      <c r="D239" s="6"/>
      <c r="E239" s="6"/>
      <c r="F239" s="6"/>
      <c r="G239" s="6"/>
      <c r="H239" s="6"/>
    </row>
    <row r="240" spans="2:9" s="12" customFormat="1" x14ac:dyDescent="0.25">
      <c r="B240" s="6"/>
      <c r="C240" s="6"/>
      <c r="D240" s="6"/>
      <c r="E240" s="6"/>
      <c r="F240" s="6"/>
      <c r="G240" s="6"/>
      <c r="H240" s="6"/>
    </row>
    <row r="241" spans="2:9" s="12" customFormat="1" ht="13.8" thickBot="1" x14ac:dyDescent="0.3">
      <c r="B241" s="8" t="s">
        <v>21</v>
      </c>
      <c r="C241" s="8" t="s">
        <v>0</v>
      </c>
      <c r="D241" s="8" t="s">
        <v>22</v>
      </c>
      <c r="E241" s="8" t="s">
        <v>23</v>
      </c>
      <c r="F241" s="8" t="s">
        <v>24</v>
      </c>
      <c r="G241" s="8" t="s">
        <v>25</v>
      </c>
      <c r="H241" s="8" t="s">
        <v>26</v>
      </c>
    </row>
    <row r="243" spans="2:9" s="12" customFormat="1" x14ac:dyDescent="0.25">
      <c r="B243" s="6" t="s">
        <v>0</v>
      </c>
      <c r="C243" s="1">
        <v>21004</v>
      </c>
      <c r="D243" s="1">
        <v>22</v>
      </c>
      <c r="E243" s="1">
        <v>6662</v>
      </c>
      <c r="F243" s="1">
        <v>5422</v>
      </c>
      <c r="G243" s="1">
        <v>4783</v>
      </c>
      <c r="H243" s="1">
        <v>4115</v>
      </c>
    </row>
    <row r="244" spans="2:9" s="12" customFormat="1" x14ac:dyDescent="0.25">
      <c r="B244" s="6" t="s">
        <v>10</v>
      </c>
      <c r="C244" s="1">
        <v>10056</v>
      </c>
      <c r="D244" s="1">
        <v>11</v>
      </c>
      <c r="E244" s="1">
        <v>3333</v>
      </c>
      <c r="F244" s="1">
        <v>2559</v>
      </c>
      <c r="G244" s="1">
        <v>2275</v>
      </c>
      <c r="H244" s="1">
        <v>1878</v>
      </c>
    </row>
    <row r="245" spans="2:9" s="12" customFormat="1" x14ac:dyDescent="0.25">
      <c r="B245" s="6" t="s">
        <v>11</v>
      </c>
      <c r="C245" s="1">
        <v>10948</v>
      </c>
      <c r="D245" s="1">
        <v>11</v>
      </c>
      <c r="E245" s="1">
        <v>3329</v>
      </c>
      <c r="F245" s="1">
        <v>2863</v>
      </c>
      <c r="G245" s="1">
        <v>2508</v>
      </c>
      <c r="H245" s="1">
        <v>2237</v>
      </c>
    </row>
    <row r="246" spans="2:9" s="12" customFormat="1" x14ac:dyDescent="0.25">
      <c r="B246" s="6" t="s">
        <v>12</v>
      </c>
      <c r="C246" s="4">
        <v>2194</v>
      </c>
      <c r="D246" s="4">
        <v>0</v>
      </c>
      <c r="E246" s="4">
        <v>698</v>
      </c>
      <c r="F246" s="4">
        <v>593</v>
      </c>
      <c r="G246" s="4">
        <v>502</v>
      </c>
      <c r="H246" s="4">
        <v>401</v>
      </c>
      <c r="I246" s="31"/>
    </row>
    <row r="247" spans="2:9" s="12" customFormat="1" x14ac:dyDescent="0.25">
      <c r="B247" s="6" t="s">
        <v>10</v>
      </c>
      <c r="C247" s="4">
        <v>1049</v>
      </c>
      <c r="D247" s="38">
        <v>0</v>
      </c>
      <c r="E247" s="38">
        <v>339</v>
      </c>
      <c r="F247" s="38">
        <v>277</v>
      </c>
      <c r="G247" s="38">
        <v>234</v>
      </c>
      <c r="H247" s="38">
        <v>199</v>
      </c>
      <c r="I247" s="31"/>
    </row>
    <row r="248" spans="2:9" s="12" customFormat="1" x14ac:dyDescent="0.25">
      <c r="B248" s="6" t="s">
        <v>11</v>
      </c>
      <c r="C248" s="4">
        <v>1145</v>
      </c>
      <c r="D248" s="38">
        <v>0</v>
      </c>
      <c r="E248" s="38">
        <v>359</v>
      </c>
      <c r="F248" s="38">
        <v>316</v>
      </c>
      <c r="G248" s="38">
        <v>268</v>
      </c>
      <c r="H248" s="38">
        <v>202</v>
      </c>
      <c r="I248" s="31"/>
    </row>
    <row r="249" spans="2:9" s="12" customFormat="1" x14ac:dyDescent="0.25">
      <c r="B249" s="6" t="s">
        <v>13</v>
      </c>
      <c r="C249" s="4">
        <v>2214</v>
      </c>
      <c r="D249" s="4">
        <v>0</v>
      </c>
      <c r="E249" s="4">
        <v>723</v>
      </c>
      <c r="F249" s="4">
        <v>576</v>
      </c>
      <c r="G249" s="4">
        <v>479</v>
      </c>
      <c r="H249" s="4">
        <v>436</v>
      </c>
      <c r="I249" s="31"/>
    </row>
    <row r="250" spans="2:9" s="12" customFormat="1" x14ac:dyDescent="0.25">
      <c r="B250" s="6" t="s">
        <v>10</v>
      </c>
      <c r="C250" s="4">
        <v>1096</v>
      </c>
      <c r="D250" s="38">
        <v>0</v>
      </c>
      <c r="E250" s="38">
        <v>356</v>
      </c>
      <c r="F250" s="38">
        <v>286</v>
      </c>
      <c r="G250" s="38">
        <v>238</v>
      </c>
      <c r="H250" s="38">
        <v>216</v>
      </c>
      <c r="I250" s="31"/>
    </row>
    <row r="251" spans="2:9" s="12" customFormat="1" x14ac:dyDescent="0.25">
      <c r="B251" s="6" t="s">
        <v>11</v>
      </c>
      <c r="C251" s="4">
        <v>1118</v>
      </c>
      <c r="D251" s="38">
        <v>0</v>
      </c>
      <c r="E251" s="38">
        <v>367</v>
      </c>
      <c r="F251" s="38">
        <v>290</v>
      </c>
      <c r="G251" s="38">
        <v>241</v>
      </c>
      <c r="H251" s="38">
        <v>220</v>
      </c>
      <c r="I251" s="31"/>
    </row>
    <row r="252" spans="2:9" s="12" customFormat="1" x14ac:dyDescent="0.25">
      <c r="B252" s="6" t="s">
        <v>14</v>
      </c>
      <c r="C252" s="4">
        <v>6525</v>
      </c>
      <c r="D252" s="4">
        <v>0</v>
      </c>
      <c r="E252" s="4">
        <v>1977</v>
      </c>
      <c r="F252" s="4">
        <v>1692</v>
      </c>
      <c r="G252" s="4">
        <v>1549</v>
      </c>
      <c r="H252" s="4">
        <v>1307</v>
      </c>
      <c r="I252" s="31"/>
    </row>
    <row r="253" spans="2:9" s="12" customFormat="1" x14ac:dyDescent="0.25">
      <c r="B253" s="6" t="s">
        <v>10</v>
      </c>
      <c r="C253" s="4">
        <v>3032</v>
      </c>
      <c r="D253" s="38">
        <v>0</v>
      </c>
      <c r="E253" s="38">
        <v>971</v>
      </c>
      <c r="F253" s="38">
        <v>766</v>
      </c>
      <c r="G253" s="38">
        <v>724</v>
      </c>
      <c r="H253" s="38">
        <v>571</v>
      </c>
      <c r="I253" s="31"/>
    </row>
    <row r="254" spans="2:9" s="12" customFormat="1" x14ac:dyDescent="0.25">
      <c r="B254" s="6" t="s">
        <v>11</v>
      </c>
      <c r="C254" s="4">
        <v>3493</v>
      </c>
      <c r="D254" s="38">
        <v>0</v>
      </c>
      <c r="E254" s="38">
        <v>1006</v>
      </c>
      <c r="F254" s="38">
        <v>926</v>
      </c>
      <c r="G254" s="38">
        <v>825</v>
      </c>
      <c r="H254" s="38">
        <v>736</v>
      </c>
      <c r="I254" s="31"/>
    </row>
    <row r="255" spans="2:9" s="12" customFormat="1" x14ac:dyDescent="0.25">
      <c r="B255" s="6" t="s">
        <v>15</v>
      </c>
      <c r="C255" s="4">
        <v>5222</v>
      </c>
      <c r="D255" s="4">
        <v>21</v>
      </c>
      <c r="E255" s="4">
        <v>1640</v>
      </c>
      <c r="F255" s="4">
        <v>1348</v>
      </c>
      <c r="G255" s="4">
        <v>1190</v>
      </c>
      <c r="H255" s="4">
        <v>1023</v>
      </c>
      <c r="I255" s="31"/>
    </row>
    <row r="256" spans="2:9" s="12" customFormat="1" x14ac:dyDescent="0.25">
      <c r="B256" s="6" t="s">
        <v>10</v>
      </c>
      <c r="C256" s="4">
        <v>2476</v>
      </c>
      <c r="D256" s="38">
        <v>10</v>
      </c>
      <c r="E256" s="38">
        <v>825</v>
      </c>
      <c r="F256" s="38">
        <v>649</v>
      </c>
      <c r="G256" s="38">
        <v>541</v>
      </c>
      <c r="H256" s="38">
        <v>451</v>
      </c>
      <c r="I256" s="31"/>
    </row>
    <row r="257" spans="2:9" s="12" customFormat="1" x14ac:dyDescent="0.25">
      <c r="B257" s="6" t="s">
        <v>11</v>
      </c>
      <c r="C257" s="4">
        <v>2746</v>
      </c>
      <c r="D257" s="38">
        <v>11</v>
      </c>
      <c r="E257" s="38">
        <v>815</v>
      </c>
      <c r="F257" s="38">
        <v>699</v>
      </c>
      <c r="G257" s="38">
        <v>649</v>
      </c>
      <c r="H257" s="38">
        <v>572</v>
      </c>
      <c r="I257" s="31"/>
    </row>
    <row r="258" spans="2:9" s="12" customFormat="1" x14ac:dyDescent="0.25">
      <c r="B258" s="6" t="s">
        <v>16</v>
      </c>
      <c r="C258" s="4">
        <v>2885</v>
      </c>
      <c r="D258" s="4">
        <v>0</v>
      </c>
      <c r="E258" s="4">
        <v>963</v>
      </c>
      <c r="F258" s="4">
        <v>696</v>
      </c>
      <c r="G258" s="4">
        <v>647</v>
      </c>
      <c r="H258" s="4">
        <v>579</v>
      </c>
      <c r="I258" s="31"/>
    </row>
    <row r="259" spans="2:9" s="12" customFormat="1" x14ac:dyDescent="0.25">
      <c r="B259" s="6" t="s">
        <v>10</v>
      </c>
      <c r="C259" s="4">
        <v>1426</v>
      </c>
      <c r="D259" s="38">
        <v>0</v>
      </c>
      <c r="E259" s="38">
        <v>496</v>
      </c>
      <c r="F259" s="38">
        <v>334</v>
      </c>
      <c r="G259" s="38">
        <v>325</v>
      </c>
      <c r="H259" s="38">
        <v>271</v>
      </c>
      <c r="I259" s="31"/>
    </row>
    <row r="260" spans="2:9" s="12" customFormat="1" x14ac:dyDescent="0.25">
      <c r="B260" s="6" t="s">
        <v>11</v>
      </c>
      <c r="C260" s="4">
        <v>1459</v>
      </c>
      <c r="D260" s="38">
        <v>0</v>
      </c>
      <c r="E260" s="38">
        <v>467</v>
      </c>
      <c r="F260" s="38">
        <v>362</v>
      </c>
      <c r="G260" s="38">
        <v>322</v>
      </c>
      <c r="H260" s="38">
        <v>308</v>
      </c>
      <c r="I260" s="31"/>
    </row>
    <row r="261" spans="2:9" s="12" customFormat="1" x14ac:dyDescent="0.25">
      <c r="B261" s="6" t="s">
        <v>17</v>
      </c>
      <c r="C261" s="4">
        <v>1964</v>
      </c>
      <c r="D261" s="4">
        <v>1</v>
      </c>
      <c r="E261" s="4">
        <v>661</v>
      </c>
      <c r="F261" s="4">
        <v>517</v>
      </c>
      <c r="G261" s="4">
        <v>416</v>
      </c>
      <c r="H261" s="4">
        <v>369</v>
      </c>
      <c r="I261" s="31"/>
    </row>
    <row r="262" spans="2:9" s="12" customFormat="1" x14ac:dyDescent="0.25">
      <c r="B262" s="6" t="s">
        <v>10</v>
      </c>
      <c r="C262" s="4">
        <v>977</v>
      </c>
      <c r="D262" s="38">
        <v>1</v>
      </c>
      <c r="E262" s="38">
        <v>346</v>
      </c>
      <c r="F262" s="38">
        <v>247</v>
      </c>
      <c r="G262" s="38">
        <v>213</v>
      </c>
      <c r="H262" s="38">
        <v>170</v>
      </c>
      <c r="I262" s="31"/>
    </row>
    <row r="263" spans="2:9" s="12" customFormat="1" x14ac:dyDescent="0.25">
      <c r="B263" s="11" t="s">
        <v>11</v>
      </c>
      <c r="C263" s="5">
        <v>987</v>
      </c>
      <c r="D263" s="43">
        <v>0</v>
      </c>
      <c r="E263" s="43">
        <v>315</v>
      </c>
      <c r="F263" s="43">
        <v>270</v>
      </c>
      <c r="G263" s="43">
        <v>203</v>
      </c>
      <c r="H263" s="43">
        <v>199</v>
      </c>
      <c r="I263" s="31"/>
    </row>
    <row r="264" spans="2:9" s="12" customFormat="1" x14ac:dyDescent="0.25">
      <c r="B264" s="6" t="s">
        <v>7</v>
      </c>
    </row>
    <row r="267" spans="2:9" s="12" customFormat="1" x14ac:dyDescent="0.25">
      <c r="B267" s="6" t="s">
        <v>49</v>
      </c>
    </row>
    <row r="268" spans="2:9" s="12" customFormat="1" x14ac:dyDescent="0.25">
      <c r="B268" s="6" t="s">
        <v>58</v>
      </c>
      <c r="C268" s="6"/>
      <c r="D268" s="6"/>
      <c r="E268" s="6"/>
      <c r="F268" s="6"/>
      <c r="G268" s="6"/>
      <c r="H268" s="6"/>
    </row>
    <row r="269" spans="2:9" s="12" customFormat="1" x14ac:dyDescent="0.25">
      <c r="B269" s="6"/>
      <c r="C269" s="6"/>
      <c r="D269" s="6"/>
      <c r="E269" s="6"/>
      <c r="F269" s="6"/>
      <c r="G269" s="6"/>
      <c r="H269" s="6"/>
    </row>
    <row r="270" spans="2:9" s="12" customFormat="1" ht="13.8" thickBot="1" x14ac:dyDescent="0.3">
      <c r="B270" s="8" t="s">
        <v>21</v>
      </c>
      <c r="C270" s="8" t="s">
        <v>0</v>
      </c>
      <c r="D270" s="8" t="s">
        <v>22</v>
      </c>
      <c r="E270" s="8" t="s">
        <v>23</v>
      </c>
      <c r="F270" s="8" t="s">
        <v>24</v>
      </c>
      <c r="G270" s="8" t="s">
        <v>25</v>
      </c>
      <c r="H270" s="8" t="s">
        <v>26</v>
      </c>
    </row>
    <row r="272" spans="2:9" s="12" customFormat="1" x14ac:dyDescent="0.25">
      <c r="B272" s="6" t="s">
        <v>0</v>
      </c>
      <c r="C272" s="33">
        <f t="shared" ref="C272:H274" si="105">C275+C278+C281+C284+C287+C290</f>
        <v>20539</v>
      </c>
      <c r="D272" s="33">
        <f t="shared" si="105"/>
        <v>93</v>
      </c>
      <c r="E272" s="33">
        <f t="shared" si="105"/>
        <v>6336</v>
      </c>
      <c r="F272" s="33">
        <f t="shared" si="105"/>
        <v>5345</v>
      </c>
      <c r="G272" s="33">
        <f t="shared" si="105"/>
        <v>4780</v>
      </c>
      <c r="H272" s="33">
        <f t="shared" si="105"/>
        <v>3985</v>
      </c>
    </row>
    <row r="273" spans="2:8" s="12" customFormat="1" x14ac:dyDescent="0.25">
      <c r="B273" s="6" t="s">
        <v>10</v>
      </c>
      <c r="C273" s="33">
        <f t="shared" si="105"/>
        <v>9897</v>
      </c>
      <c r="D273" s="33">
        <f t="shared" si="105"/>
        <v>51</v>
      </c>
      <c r="E273" s="33">
        <f t="shared" si="105"/>
        <v>3144</v>
      </c>
      <c r="F273" s="33">
        <f t="shared" si="105"/>
        <v>2593</v>
      </c>
      <c r="G273" s="33">
        <f t="shared" si="105"/>
        <v>2258</v>
      </c>
      <c r="H273" s="33">
        <f t="shared" si="105"/>
        <v>1851</v>
      </c>
    </row>
    <row r="274" spans="2:8" s="12" customFormat="1" x14ac:dyDescent="0.25">
      <c r="B274" s="6" t="s">
        <v>11</v>
      </c>
      <c r="C274" s="33">
        <f t="shared" si="105"/>
        <v>10642</v>
      </c>
      <c r="D274" s="33">
        <f t="shared" si="105"/>
        <v>42</v>
      </c>
      <c r="E274" s="33">
        <f t="shared" si="105"/>
        <v>3192</v>
      </c>
      <c r="F274" s="33">
        <f t="shared" si="105"/>
        <v>2752</v>
      </c>
      <c r="G274" s="33">
        <f t="shared" si="105"/>
        <v>2522</v>
      </c>
      <c r="H274" s="33">
        <f t="shared" si="105"/>
        <v>2134</v>
      </c>
    </row>
    <row r="275" spans="2:8" s="12" customFormat="1" x14ac:dyDescent="0.25">
      <c r="B275" s="6" t="s">
        <v>12</v>
      </c>
      <c r="C275" s="31">
        <f t="shared" ref="C275:H275" si="106">C276+C277</f>
        <v>2156</v>
      </c>
      <c r="D275" s="31">
        <f t="shared" si="106"/>
        <v>0</v>
      </c>
      <c r="E275" s="31">
        <f t="shared" si="106"/>
        <v>685</v>
      </c>
      <c r="F275" s="31">
        <f t="shared" si="106"/>
        <v>551</v>
      </c>
      <c r="G275" s="31">
        <f t="shared" si="106"/>
        <v>502</v>
      </c>
      <c r="H275" s="31">
        <f t="shared" si="106"/>
        <v>418</v>
      </c>
    </row>
    <row r="276" spans="2:8" s="12" customFormat="1" x14ac:dyDescent="0.25">
      <c r="B276" s="6" t="s">
        <v>10</v>
      </c>
      <c r="C276" s="4">
        <f>SUM(D276:H276)</f>
        <v>1064</v>
      </c>
      <c r="D276" s="39">
        <v>0</v>
      </c>
      <c r="E276" s="44">
        <v>337</v>
      </c>
      <c r="F276" s="44">
        <v>263</v>
      </c>
      <c r="G276" s="44">
        <v>261</v>
      </c>
      <c r="H276" s="44">
        <v>203</v>
      </c>
    </row>
    <row r="277" spans="2:8" s="12" customFormat="1" x14ac:dyDescent="0.25">
      <c r="B277" s="6" t="s">
        <v>11</v>
      </c>
      <c r="C277" s="4">
        <f>SUM(D277:H277)</f>
        <v>1092</v>
      </c>
      <c r="D277" s="39">
        <v>0</v>
      </c>
      <c r="E277" s="44">
        <v>348</v>
      </c>
      <c r="F277" s="44">
        <v>288</v>
      </c>
      <c r="G277" s="44">
        <v>241</v>
      </c>
      <c r="H277" s="44">
        <v>215</v>
      </c>
    </row>
    <row r="278" spans="2:8" s="12" customFormat="1" x14ac:dyDescent="0.25">
      <c r="B278" s="6" t="s">
        <v>13</v>
      </c>
      <c r="C278" s="4">
        <f>SUM(D278:H278)</f>
        <v>2160</v>
      </c>
      <c r="D278" s="4">
        <f>D279+D280</f>
        <v>0</v>
      </c>
      <c r="E278" s="4">
        <f>E279+E280</f>
        <v>727</v>
      </c>
      <c r="F278" s="4">
        <f>F279+F280</f>
        <v>542</v>
      </c>
      <c r="G278" s="4">
        <f>G279+G280</f>
        <v>495</v>
      </c>
      <c r="H278" s="4">
        <f>H279+H280</f>
        <v>396</v>
      </c>
    </row>
    <row r="279" spans="2:8" s="12" customFormat="1" x14ac:dyDescent="0.25">
      <c r="B279" s="6" t="s">
        <v>10</v>
      </c>
      <c r="C279" s="4">
        <f>SUM(D279:H279)</f>
        <v>1092</v>
      </c>
      <c r="D279" s="44">
        <v>0</v>
      </c>
      <c r="E279" s="44">
        <v>385</v>
      </c>
      <c r="F279" s="44">
        <v>265</v>
      </c>
      <c r="G279" s="44">
        <v>247</v>
      </c>
      <c r="H279" s="44">
        <v>195</v>
      </c>
    </row>
    <row r="280" spans="2:8" s="12" customFormat="1" x14ac:dyDescent="0.25">
      <c r="B280" s="6" t="s">
        <v>11</v>
      </c>
      <c r="C280" s="4">
        <f t="shared" ref="C280:C292" si="107">SUM(D280:H280)</f>
        <v>1068</v>
      </c>
      <c r="D280" s="44">
        <v>0</v>
      </c>
      <c r="E280" s="44">
        <v>342</v>
      </c>
      <c r="F280" s="44">
        <v>277</v>
      </c>
      <c r="G280" s="44">
        <v>248</v>
      </c>
      <c r="H280" s="44">
        <v>201</v>
      </c>
    </row>
    <row r="281" spans="2:8" s="12" customFormat="1" x14ac:dyDescent="0.25">
      <c r="B281" s="6" t="s">
        <v>14</v>
      </c>
      <c r="C281" s="4">
        <f t="shared" si="107"/>
        <v>6717</v>
      </c>
      <c r="D281" s="4">
        <f>D282+D283</f>
        <v>20</v>
      </c>
      <c r="E281" s="4">
        <f>E282+E283</f>
        <v>1989</v>
      </c>
      <c r="F281" s="4">
        <f>F282+F283</f>
        <v>1752</v>
      </c>
      <c r="G281" s="4">
        <f>G282+G283</f>
        <v>1561</v>
      </c>
      <c r="H281" s="4">
        <f>H282+H283</f>
        <v>1395</v>
      </c>
    </row>
    <row r="282" spans="2:8" s="12" customFormat="1" x14ac:dyDescent="0.25">
      <c r="B282" s="6" t="s">
        <v>10</v>
      </c>
      <c r="C282" s="4">
        <f t="shared" si="107"/>
        <v>3113</v>
      </c>
      <c r="D282" s="44">
        <v>12</v>
      </c>
      <c r="E282" s="44">
        <v>942</v>
      </c>
      <c r="F282" s="44">
        <v>837</v>
      </c>
      <c r="G282" s="44">
        <v>702</v>
      </c>
      <c r="H282" s="44">
        <v>620</v>
      </c>
    </row>
    <row r="283" spans="2:8" s="12" customFormat="1" x14ac:dyDescent="0.25">
      <c r="B283" s="6" t="s">
        <v>11</v>
      </c>
      <c r="C283" s="4">
        <f t="shared" si="107"/>
        <v>3604</v>
      </c>
      <c r="D283" s="44">
        <v>8</v>
      </c>
      <c r="E283" s="44">
        <v>1047</v>
      </c>
      <c r="F283" s="44">
        <v>915</v>
      </c>
      <c r="G283" s="44">
        <v>859</v>
      </c>
      <c r="H283" s="44">
        <v>775</v>
      </c>
    </row>
    <row r="284" spans="2:8" s="12" customFormat="1" x14ac:dyDescent="0.25">
      <c r="B284" s="6" t="s">
        <v>15</v>
      </c>
      <c r="C284" s="4">
        <f t="shared" si="107"/>
        <v>4927</v>
      </c>
      <c r="D284" s="4">
        <f>D285+D286</f>
        <v>12</v>
      </c>
      <c r="E284" s="4">
        <f>E285+E286</f>
        <v>1497</v>
      </c>
      <c r="F284" s="4">
        <f>F285+F286</f>
        <v>1333</v>
      </c>
      <c r="G284" s="4">
        <f>G285+G286</f>
        <v>1165</v>
      </c>
      <c r="H284" s="4">
        <f>H285+H286</f>
        <v>920</v>
      </c>
    </row>
    <row r="285" spans="2:8" s="12" customFormat="1" x14ac:dyDescent="0.25">
      <c r="B285" s="6" t="s">
        <v>10</v>
      </c>
      <c r="C285" s="4">
        <f t="shared" si="107"/>
        <v>2339</v>
      </c>
      <c r="D285" s="44">
        <v>7</v>
      </c>
      <c r="E285" s="44">
        <v>754</v>
      </c>
      <c r="F285" s="44">
        <v>620</v>
      </c>
      <c r="G285" s="44">
        <v>539</v>
      </c>
      <c r="H285" s="44">
        <v>419</v>
      </c>
    </row>
    <row r="286" spans="2:8" s="12" customFormat="1" x14ac:dyDescent="0.25">
      <c r="B286" s="6" t="s">
        <v>11</v>
      </c>
      <c r="C286" s="4">
        <f t="shared" si="107"/>
        <v>2588</v>
      </c>
      <c r="D286" s="44">
        <v>5</v>
      </c>
      <c r="E286" s="44">
        <v>743</v>
      </c>
      <c r="F286" s="44">
        <v>713</v>
      </c>
      <c r="G286" s="44">
        <v>626</v>
      </c>
      <c r="H286" s="44">
        <v>501</v>
      </c>
    </row>
    <row r="287" spans="2:8" s="12" customFormat="1" x14ac:dyDescent="0.25">
      <c r="B287" s="6" t="s">
        <v>16</v>
      </c>
      <c r="C287" s="4">
        <f t="shared" si="107"/>
        <v>2733</v>
      </c>
      <c r="D287" s="4">
        <f>D288+D289</f>
        <v>61</v>
      </c>
      <c r="E287" s="4">
        <f>E288+E289</f>
        <v>828</v>
      </c>
      <c r="F287" s="4">
        <f>F288+F289</f>
        <v>693</v>
      </c>
      <c r="G287" s="4">
        <f>G288+G289</f>
        <v>649</v>
      </c>
      <c r="H287" s="4">
        <f>H288+H289</f>
        <v>502</v>
      </c>
    </row>
    <row r="288" spans="2:8" s="12" customFormat="1" x14ac:dyDescent="0.25">
      <c r="B288" s="6" t="s">
        <v>10</v>
      </c>
      <c r="C288" s="4">
        <f t="shared" si="107"/>
        <v>1317</v>
      </c>
      <c r="D288" s="44">
        <v>32</v>
      </c>
      <c r="E288" s="44">
        <v>418</v>
      </c>
      <c r="F288" s="44">
        <v>356</v>
      </c>
      <c r="G288" s="44">
        <v>307</v>
      </c>
      <c r="H288" s="44">
        <v>204</v>
      </c>
    </row>
    <row r="289" spans="2:8" s="12" customFormat="1" x14ac:dyDescent="0.25">
      <c r="B289" s="6" t="s">
        <v>11</v>
      </c>
      <c r="C289" s="4">
        <f t="shared" si="107"/>
        <v>1416</v>
      </c>
      <c r="D289" s="44">
        <v>29</v>
      </c>
      <c r="E289" s="44">
        <v>410</v>
      </c>
      <c r="F289" s="44">
        <v>337</v>
      </c>
      <c r="G289" s="44">
        <v>342</v>
      </c>
      <c r="H289" s="44">
        <v>298</v>
      </c>
    </row>
    <row r="290" spans="2:8" s="12" customFormat="1" x14ac:dyDescent="0.25">
      <c r="B290" s="6" t="s">
        <v>17</v>
      </c>
      <c r="C290" s="4">
        <f t="shared" si="107"/>
        <v>1846</v>
      </c>
      <c r="D290" s="4">
        <f>D291+D292</f>
        <v>0</v>
      </c>
      <c r="E290" s="4">
        <f>E291+E292</f>
        <v>610</v>
      </c>
      <c r="F290" s="4">
        <f>F291+F292</f>
        <v>474</v>
      </c>
      <c r="G290" s="4">
        <f>G291+G292</f>
        <v>408</v>
      </c>
      <c r="H290" s="4">
        <f>H291+H292</f>
        <v>354</v>
      </c>
    </row>
    <row r="291" spans="2:8" s="12" customFormat="1" x14ac:dyDescent="0.25">
      <c r="B291" s="6" t="s">
        <v>10</v>
      </c>
      <c r="C291" s="4">
        <f t="shared" si="107"/>
        <v>972</v>
      </c>
      <c r="D291" s="44">
        <v>0</v>
      </c>
      <c r="E291" s="44">
        <v>308</v>
      </c>
      <c r="F291" s="44">
        <v>252</v>
      </c>
      <c r="G291" s="44">
        <v>202</v>
      </c>
      <c r="H291" s="44">
        <v>210</v>
      </c>
    </row>
    <row r="292" spans="2:8" s="12" customFormat="1" x14ac:dyDescent="0.25">
      <c r="B292" s="11" t="s">
        <v>11</v>
      </c>
      <c r="C292" s="5">
        <f t="shared" si="107"/>
        <v>874</v>
      </c>
      <c r="D292" s="45">
        <v>0</v>
      </c>
      <c r="E292" s="45">
        <v>302</v>
      </c>
      <c r="F292" s="45">
        <v>222</v>
      </c>
      <c r="G292" s="45">
        <v>206</v>
      </c>
      <c r="H292" s="45">
        <v>144</v>
      </c>
    </row>
    <row r="293" spans="2:8" s="12" customFormat="1" x14ac:dyDescent="0.25">
      <c r="B293" s="6" t="s">
        <v>7</v>
      </c>
    </row>
  </sheetData>
  <mergeCells count="1">
    <mergeCell ref="B2:F2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C100:C112 C70:C82 C12:C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H16"/>
  <sheetViews>
    <sheetView zoomScale="110" zoomScaleNormal="110" workbookViewId="0">
      <selection activeCell="F5" sqref="F5"/>
    </sheetView>
  </sheetViews>
  <sheetFormatPr defaultColWidth="9.109375" defaultRowHeight="13.2" x14ac:dyDescent="0.25"/>
  <cols>
    <col min="1" max="2" width="9.109375" style="12"/>
    <col min="3" max="3" width="10.33203125" style="12" bestFit="1" customWidth="1"/>
    <col min="4" max="4" width="12.88671875" style="12" customWidth="1"/>
    <col min="5" max="16384" width="9.109375" style="12"/>
  </cols>
  <sheetData>
    <row r="1" spans="2:8" s="12" customFormat="1" x14ac:dyDescent="0.25"/>
    <row r="2" spans="2:8" s="12" customFormat="1" x14ac:dyDescent="0.25">
      <c r="B2" s="6" t="s">
        <v>48</v>
      </c>
      <c r="C2" s="6"/>
      <c r="D2" s="6"/>
      <c r="E2" s="6"/>
      <c r="F2" s="6"/>
      <c r="G2" s="6"/>
      <c r="H2" s="6"/>
    </row>
    <row r="3" spans="2:8" s="12" customFormat="1" x14ac:dyDescent="0.25">
      <c r="B3" s="7" t="s">
        <v>127</v>
      </c>
      <c r="C3" s="7"/>
      <c r="D3" s="7"/>
      <c r="E3" s="7"/>
      <c r="F3" s="7"/>
      <c r="G3" s="6"/>
      <c r="H3" s="6"/>
    </row>
    <row r="4" spans="2:8" s="12" customFormat="1" x14ac:dyDescent="0.25">
      <c r="B4" s="6"/>
      <c r="C4" s="6"/>
      <c r="D4" s="6"/>
      <c r="E4" s="6"/>
      <c r="F4" s="6"/>
      <c r="G4" s="6"/>
      <c r="H4" s="6"/>
    </row>
    <row r="5" spans="2:8" s="12" customFormat="1" ht="13.8" thickBot="1" x14ac:dyDescent="0.3">
      <c r="B5" s="8"/>
      <c r="C5" s="8" t="s">
        <v>0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</row>
    <row r="6" spans="2:8" s="12" customFormat="1" x14ac:dyDescent="0.25">
      <c r="B6" s="6" t="s">
        <v>54</v>
      </c>
      <c r="C6" s="33">
        <f>SUM(D6:H6)</f>
        <v>20539</v>
      </c>
      <c r="D6" s="12">
        <v>93</v>
      </c>
      <c r="E6" s="31">
        <v>6336</v>
      </c>
      <c r="F6" s="31">
        <v>5345</v>
      </c>
      <c r="G6" s="31">
        <v>4780</v>
      </c>
      <c r="H6" s="31">
        <v>3985</v>
      </c>
    </row>
    <row r="7" spans="2:8" s="12" customFormat="1" x14ac:dyDescent="0.25">
      <c r="B7" s="6" t="s">
        <v>59</v>
      </c>
      <c r="C7" s="33">
        <v>21004</v>
      </c>
      <c r="D7" s="12">
        <v>22</v>
      </c>
      <c r="E7" s="31">
        <v>6662</v>
      </c>
      <c r="F7" s="31">
        <v>5422</v>
      </c>
      <c r="G7" s="31">
        <v>4783</v>
      </c>
      <c r="H7" s="31">
        <v>4115</v>
      </c>
    </row>
    <row r="8" spans="2:8" s="12" customFormat="1" x14ac:dyDescent="0.25">
      <c r="B8" s="6" t="s">
        <v>60</v>
      </c>
      <c r="C8" s="33">
        <v>21644</v>
      </c>
      <c r="D8" s="12">
        <v>9</v>
      </c>
      <c r="E8" s="31">
        <v>6741</v>
      </c>
      <c r="F8" s="31">
        <v>5681</v>
      </c>
      <c r="G8" s="31">
        <v>5078</v>
      </c>
      <c r="H8" s="31">
        <v>4135</v>
      </c>
    </row>
    <row r="9" spans="2:8" s="12" customFormat="1" x14ac:dyDescent="0.25">
      <c r="B9" s="6" t="s">
        <v>81</v>
      </c>
      <c r="C9" s="1">
        <f>SUM(D9:H9)</f>
        <v>22112</v>
      </c>
      <c r="D9" s="12">
        <v>12</v>
      </c>
      <c r="E9" s="4">
        <v>6596</v>
      </c>
      <c r="F9" s="4">
        <v>5917</v>
      </c>
      <c r="G9" s="4">
        <v>5171</v>
      </c>
      <c r="H9" s="4">
        <v>4416</v>
      </c>
    </row>
    <row r="10" spans="2:8" s="12" customFormat="1" x14ac:dyDescent="0.25">
      <c r="B10" s="6" t="s">
        <v>86</v>
      </c>
      <c r="C10" s="1">
        <f>SUM(D10:H10)</f>
        <v>22036</v>
      </c>
      <c r="E10" s="4">
        <v>6625</v>
      </c>
      <c r="F10" s="4">
        <v>5731</v>
      </c>
      <c r="G10" s="4">
        <v>5205</v>
      </c>
      <c r="H10" s="4">
        <v>4475</v>
      </c>
    </row>
    <row r="11" spans="2:8" s="12" customFormat="1" x14ac:dyDescent="0.25">
      <c r="B11" s="6" t="s">
        <v>93</v>
      </c>
      <c r="C11" s="1">
        <v>22027</v>
      </c>
      <c r="E11" s="4">
        <v>6687</v>
      </c>
      <c r="F11" s="4">
        <v>5719</v>
      </c>
      <c r="G11" s="4">
        <v>5203</v>
      </c>
      <c r="H11" s="4">
        <v>4418</v>
      </c>
    </row>
    <row r="12" spans="2:8" s="12" customFormat="1" x14ac:dyDescent="0.25">
      <c r="B12" s="6" t="s">
        <v>98</v>
      </c>
      <c r="C12" s="1">
        <f>SUM(D12:H12)</f>
        <v>22313</v>
      </c>
      <c r="E12" s="4">
        <v>6627</v>
      </c>
      <c r="F12" s="4">
        <v>5831</v>
      </c>
      <c r="G12" s="4">
        <v>5318</v>
      </c>
      <c r="H12" s="4">
        <v>4537</v>
      </c>
    </row>
    <row r="13" spans="2:8" s="12" customFormat="1" x14ac:dyDescent="0.25">
      <c r="B13" s="6" t="s">
        <v>103</v>
      </c>
      <c r="C13" s="1">
        <f>SUM(E13:H13)</f>
        <v>22280</v>
      </c>
      <c r="E13" s="4">
        <v>6518</v>
      </c>
      <c r="F13" s="4">
        <v>5824</v>
      </c>
      <c r="G13" s="4">
        <v>5317</v>
      </c>
      <c r="H13" s="4">
        <v>4621</v>
      </c>
    </row>
    <row r="14" spans="2:8" s="12" customFormat="1" x14ac:dyDescent="0.25">
      <c r="B14" s="6" t="s">
        <v>108</v>
      </c>
      <c r="C14" s="1">
        <f>SUM(E14:H14)</f>
        <v>22760</v>
      </c>
      <c r="E14" s="4">
        <v>6100</v>
      </c>
      <c r="F14" s="4">
        <v>6082</v>
      </c>
      <c r="G14" s="4">
        <v>5601</v>
      </c>
      <c r="H14" s="4">
        <v>4977</v>
      </c>
    </row>
    <row r="15" spans="2:8" s="12" customFormat="1" x14ac:dyDescent="0.25">
      <c r="B15" s="11" t="s">
        <v>113</v>
      </c>
      <c r="C15" s="2">
        <f>SUM(E15:H15)</f>
        <v>21838</v>
      </c>
      <c r="D15" s="13"/>
      <c r="E15" s="5">
        <v>6384</v>
      </c>
      <c r="F15" s="5">
        <v>5466</v>
      </c>
      <c r="G15" s="5">
        <v>5250</v>
      </c>
      <c r="H15" s="5">
        <v>4738</v>
      </c>
    </row>
    <row r="16" spans="2:8" s="12" customFormat="1" x14ac:dyDescent="0.25">
      <c r="B16" s="6" t="s">
        <v>7</v>
      </c>
    </row>
  </sheetData>
  <mergeCells count="1">
    <mergeCell ref="B3:F3"/>
  </mergeCells>
  <phoneticPr fontId="2" type="noConversion"/>
  <pageMargins left="0.75" right="0.75" top="1" bottom="1" header="0.5" footer="0.5"/>
  <pageSetup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M21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3.88671875" style="12" customWidth="1"/>
    <col min="3" max="3" width="10.33203125" style="12" bestFit="1" customWidth="1"/>
    <col min="4" max="4" width="10.44140625" style="12" bestFit="1" customWidth="1"/>
    <col min="5" max="8" width="10.33203125" style="12" customWidth="1"/>
    <col min="9" max="9" width="9.109375" style="12" customWidth="1"/>
    <col min="10" max="16384" width="9.109375" style="12"/>
  </cols>
  <sheetData>
    <row r="1" spans="2:13" s="12" customFormat="1" x14ac:dyDescent="0.25"/>
    <row r="2" spans="2:13" s="12" customFormat="1" x14ac:dyDescent="0.25">
      <c r="B2" s="6" t="s">
        <v>42</v>
      </c>
    </row>
    <row r="3" spans="2:13" s="12" customFormat="1" x14ac:dyDescent="0.25">
      <c r="B3" s="7" t="s">
        <v>118</v>
      </c>
      <c r="C3" s="7"/>
      <c r="D3" s="7"/>
      <c r="E3" s="7"/>
      <c r="F3" s="7"/>
    </row>
    <row r="4" spans="2:13" s="12" customFormat="1" x14ac:dyDescent="0.25">
      <c r="B4" s="6"/>
    </row>
    <row r="5" spans="2:13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3" s="12" customFormat="1" x14ac:dyDescent="0.25">
      <c r="B6" s="6"/>
      <c r="I6" s="15"/>
      <c r="J6" s="15"/>
    </row>
    <row r="7" spans="2:13" s="12" customFormat="1" x14ac:dyDescent="0.25">
      <c r="B7" s="6" t="s">
        <v>0</v>
      </c>
      <c r="C7" s="4">
        <f t="shared" ref="C7" si="0">SUM(C8:C13)</f>
        <v>20539</v>
      </c>
      <c r="D7" s="18">
        <v>21004</v>
      </c>
      <c r="E7" s="18">
        <v>21644</v>
      </c>
      <c r="F7" s="18">
        <f t="shared" ref="F7:K7" si="1">SUM(F8:F13)</f>
        <v>22112</v>
      </c>
      <c r="G7" s="18">
        <f t="shared" si="1"/>
        <v>22036</v>
      </c>
      <c r="H7" s="18">
        <f t="shared" si="1"/>
        <v>22027</v>
      </c>
      <c r="I7" s="1">
        <f t="shared" si="1"/>
        <v>22313</v>
      </c>
      <c r="J7" s="1">
        <f t="shared" si="1"/>
        <v>22280</v>
      </c>
      <c r="K7" s="1">
        <f t="shared" si="1"/>
        <v>22760</v>
      </c>
      <c r="L7" s="1">
        <f>SUM(L8:L13)</f>
        <v>21838</v>
      </c>
    </row>
    <row r="8" spans="2:13" s="12" customFormat="1" x14ac:dyDescent="0.25">
      <c r="B8" s="6" t="s">
        <v>1</v>
      </c>
      <c r="C8" s="4">
        <v>2156</v>
      </c>
      <c r="D8" s="18">
        <v>2194</v>
      </c>
      <c r="E8" s="18">
        <v>2225</v>
      </c>
      <c r="F8" s="18">
        <v>2276</v>
      </c>
      <c r="G8" s="18">
        <v>2327</v>
      </c>
      <c r="H8" s="18">
        <v>2417</v>
      </c>
      <c r="I8" s="4">
        <v>2417</v>
      </c>
      <c r="J8" s="4">
        <v>2433</v>
      </c>
      <c r="K8" s="12">
        <v>2540</v>
      </c>
      <c r="L8" s="12">
        <v>2390</v>
      </c>
    </row>
    <row r="9" spans="2:13" s="12" customFormat="1" x14ac:dyDescent="0.25">
      <c r="B9" s="6" t="s">
        <v>2</v>
      </c>
      <c r="C9" s="4">
        <v>2160</v>
      </c>
      <c r="D9" s="18">
        <v>2214</v>
      </c>
      <c r="E9" s="18">
        <v>2220</v>
      </c>
      <c r="F9" s="18">
        <v>2328</v>
      </c>
      <c r="G9" s="18">
        <v>2327</v>
      </c>
      <c r="H9" s="18">
        <v>2350</v>
      </c>
      <c r="I9" s="4">
        <v>2423</v>
      </c>
      <c r="J9" s="4">
        <v>2466</v>
      </c>
      <c r="K9" s="12">
        <v>2496</v>
      </c>
      <c r="L9" s="12">
        <v>2409</v>
      </c>
    </row>
    <row r="10" spans="2:13" s="12" customFormat="1" x14ac:dyDescent="0.25">
      <c r="B10" s="6" t="s">
        <v>3</v>
      </c>
      <c r="C10" s="4">
        <v>6717</v>
      </c>
      <c r="D10" s="18">
        <v>6525</v>
      </c>
      <c r="E10" s="18">
        <v>6898</v>
      </c>
      <c r="F10" s="18">
        <v>7101</v>
      </c>
      <c r="G10" s="18">
        <v>6905</v>
      </c>
      <c r="H10" s="18">
        <v>6935</v>
      </c>
      <c r="I10" s="4">
        <v>6992</v>
      </c>
      <c r="J10" s="4">
        <v>6991</v>
      </c>
      <c r="K10" s="12">
        <v>7203</v>
      </c>
      <c r="L10" s="12">
        <v>6957</v>
      </c>
    </row>
    <row r="11" spans="2:13" s="12" customFormat="1" x14ac:dyDescent="0.25">
      <c r="B11" s="6" t="s">
        <v>4</v>
      </c>
      <c r="C11" s="4">
        <v>4927</v>
      </c>
      <c r="D11" s="18">
        <v>5222</v>
      </c>
      <c r="E11" s="18">
        <v>5385</v>
      </c>
      <c r="F11" s="18">
        <v>5466</v>
      </c>
      <c r="G11" s="18">
        <v>5443</v>
      </c>
      <c r="H11" s="18">
        <v>5400</v>
      </c>
      <c r="I11" s="4">
        <v>5375</v>
      </c>
      <c r="J11" s="4">
        <v>5380</v>
      </c>
      <c r="K11" s="12">
        <v>5369</v>
      </c>
      <c r="L11" s="12">
        <v>5208</v>
      </c>
    </row>
    <row r="12" spans="2:13" s="12" customFormat="1" x14ac:dyDescent="0.25">
      <c r="B12" s="6" t="s">
        <v>5</v>
      </c>
      <c r="C12" s="4">
        <v>2733</v>
      </c>
      <c r="D12" s="18">
        <v>2885</v>
      </c>
      <c r="E12" s="18">
        <v>2907</v>
      </c>
      <c r="F12" s="18">
        <v>2918</v>
      </c>
      <c r="G12" s="18">
        <v>2979</v>
      </c>
      <c r="H12" s="18">
        <v>2834</v>
      </c>
      <c r="I12" s="18">
        <v>2899</v>
      </c>
      <c r="J12" s="18">
        <v>2854</v>
      </c>
      <c r="K12" s="12">
        <v>2972</v>
      </c>
      <c r="L12" s="12">
        <v>2799</v>
      </c>
    </row>
    <row r="13" spans="2:13" s="12" customFormat="1" x14ac:dyDescent="0.25">
      <c r="B13" s="11" t="s">
        <v>6</v>
      </c>
      <c r="C13" s="5">
        <v>1846</v>
      </c>
      <c r="D13" s="5">
        <v>1964</v>
      </c>
      <c r="E13" s="5">
        <v>2009</v>
      </c>
      <c r="F13" s="5">
        <v>2023</v>
      </c>
      <c r="G13" s="5">
        <v>2055</v>
      </c>
      <c r="H13" s="5">
        <v>2091</v>
      </c>
      <c r="I13" s="5">
        <v>2207</v>
      </c>
      <c r="J13" s="5">
        <v>2156</v>
      </c>
      <c r="K13" s="5">
        <v>2180</v>
      </c>
      <c r="L13" s="5">
        <v>2075</v>
      </c>
    </row>
    <row r="14" spans="2:13" s="12" customFormat="1" x14ac:dyDescent="0.25">
      <c r="B14" s="6" t="s">
        <v>7</v>
      </c>
    </row>
    <row r="15" spans="2:13" s="12" customFormat="1" x14ac:dyDescent="0.25">
      <c r="K15" s="6"/>
      <c r="M15" s="36"/>
    </row>
    <row r="16" spans="2:13" s="12" customFormat="1" x14ac:dyDescent="0.25">
      <c r="M16" s="36"/>
    </row>
    <row r="17" spans="13:13" s="12" customFormat="1" x14ac:dyDescent="0.25">
      <c r="M17" s="36"/>
    </row>
    <row r="18" spans="13:13" s="12" customFormat="1" x14ac:dyDescent="0.25">
      <c r="M18" s="36"/>
    </row>
    <row r="19" spans="13:13" s="12" customFormat="1" x14ac:dyDescent="0.25">
      <c r="M19" s="36"/>
    </row>
    <row r="20" spans="13:13" s="12" customFormat="1" x14ac:dyDescent="0.25">
      <c r="M20" s="36"/>
    </row>
    <row r="21" spans="13:13" s="12" customFormat="1" x14ac:dyDescent="0.25">
      <c r="M21" s="36"/>
    </row>
  </sheetData>
  <mergeCells count="1">
    <mergeCell ref="B3:F3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L19"/>
  <sheetViews>
    <sheetView tabSelected="1" zoomScale="110" zoomScaleNormal="110" workbookViewId="0">
      <selection activeCell="G18" sqref="G18"/>
    </sheetView>
  </sheetViews>
  <sheetFormatPr defaultColWidth="9.109375" defaultRowHeight="13.2" x14ac:dyDescent="0.25"/>
  <cols>
    <col min="1" max="1" width="9.109375" style="12"/>
    <col min="2" max="2" width="13.88671875" style="12" customWidth="1"/>
    <col min="3" max="4" width="9.109375" style="12"/>
    <col min="5" max="9" width="9.109375" style="12" customWidth="1"/>
    <col min="10" max="16384" width="9.109375" style="12"/>
  </cols>
  <sheetData>
    <row r="1" spans="2:12" s="12" customFormat="1" x14ac:dyDescent="0.25">
      <c r="B1" s="6"/>
    </row>
    <row r="2" spans="2:12" s="12" customFormat="1" x14ac:dyDescent="0.25">
      <c r="B2" s="6" t="s">
        <v>77</v>
      </c>
    </row>
    <row r="3" spans="2:12" s="12" customFormat="1" x14ac:dyDescent="0.25">
      <c r="B3" s="7" t="s">
        <v>119</v>
      </c>
      <c r="C3" s="7"/>
      <c r="D3" s="7"/>
      <c r="E3" s="7"/>
      <c r="F3" s="7"/>
      <c r="G3" s="7"/>
    </row>
    <row r="4" spans="2:12" s="12" customFormat="1" x14ac:dyDescent="0.25">
      <c r="B4" s="6"/>
    </row>
    <row r="5" spans="2:12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B6" s="6"/>
      <c r="C6" s="6"/>
      <c r="D6" s="6"/>
      <c r="E6" s="6"/>
      <c r="F6" s="6"/>
      <c r="G6" s="6"/>
      <c r="H6" s="6"/>
      <c r="I6" s="15"/>
      <c r="J6" s="15"/>
    </row>
    <row r="7" spans="2:12" s="12" customFormat="1" x14ac:dyDescent="0.25">
      <c r="B7" s="6" t="s">
        <v>0</v>
      </c>
      <c r="C7" s="17">
        <f>20539/52</f>
        <v>394.98076923076923</v>
      </c>
      <c r="D7" s="17">
        <v>396.30188679245282</v>
      </c>
      <c r="E7" s="17">
        <v>386.5</v>
      </c>
      <c r="F7" s="17">
        <f>'4.66. E'!F7/'4.52 E'!F7</f>
        <v>394.85714285714283</v>
      </c>
      <c r="G7" s="17">
        <f>'4.66. E'!G7/'4.52 E'!G7</f>
        <v>373.49152542372883</v>
      </c>
      <c r="H7" s="17">
        <f>'4.66. E'!H7/'4.52 E'!H7</f>
        <v>373.33898305084745</v>
      </c>
      <c r="I7" s="1">
        <v>360</v>
      </c>
      <c r="J7" s="1">
        <v>365</v>
      </c>
      <c r="K7" s="1">
        <f>'4.66. E'!K7/'4.52 E'!K7</f>
        <v>367.09677419354841</v>
      </c>
      <c r="L7" s="1">
        <v>352</v>
      </c>
    </row>
    <row r="8" spans="2:12" s="12" customFormat="1" x14ac:dyDescent="0.25">
      <c r="B8" s="6" t="s">
        <v>12</v>
      </c>
      <c r="C8" s="16">
        <f>2156/6</f>
        <v>359.33333333333331</v>
      </c>
      <c r="D8" s="16">
        <v>365.66666666666669</v>
      </c>
      <c r="E8" s="16">
        <v>370.83333333333331</v>
      </c>
      <c r="F8" s="16">
        <f>'4.66. E'!F8/'4.52 E'!F8</f>
        <v>379.33333333333331</v>
      </c>
      <c r="G8" s="16">
        <f>'4.66. E'!G8/'4.52 E'!G8</f>
        <v>387.83333333333331</v>
      </c>
      <c r="H8" s="16">
        <f>'4.66. E'!H8/'4.52 E'!H8</f>
        <v>402.83333333333331</v>
      </c>
      <c r="I8" s="4">
        <v>403</v>
      </c>
      <c r="J8" s="4">
        <v>406</v>
      </c>
      <c r="K8" s="4">
        <f>'4.66. E'!K8/'4.52 E'!K8</f>
        <v>423.33333333333331</v>
      </c>
      <c r="L8" s="4">
        <v>398</v>
      </c>
    </row>
    <row r="9" spans="2:12" s="12" customFormat="1" x14ac:dyDescent="0.25">
      <c r="B9" s="6" t="s">
        <v>13</v>
      </c>
      <c r="C9" s="16">
        <f>2160/6</f>
        <v>360</v>
      </c>
      <c r="D9" s="16">
        <v>369</v>
      </c>
      <c r="E9" s="16">
        <v>317.14285714285717</v>
      </c>
      <c r="F9" s="16">
        <f>'4.66. E'!F9/'4.52 E'!F9</f>
        <v>332.57142857142856</v>
      </c>
      <c r="G9" s="16">
        <f>'4.66. E'!G9/'4.52 E'!G9</f>
        <v>332.42857142857144</v>
      </c>
      <c r="H9" s="16">
        <f>'4.66. E'!H9/'4.52 E'!H9</f>
        <v>335.71428571428572</v>
      </c>
      <c r="I9" s="4">
        <v>303</v>
      </c>
      <c r="J9" s="4">
        <v>308</v>
      </c>
      <c r="K9" s="4">
        <f>'4.66. E'!K9/'4.52 E'!K9</f>
        <v>312</v>
      </c>
      <c r="L9" s="4">
        <v>301</v>
      </c>
    </row>
    <row r="10" spans="2:12" s="12" customFormat="1" x14ac:dyDescent="0.25">
      <c r="B10" s="6" t="s">
        <v>14</v>
      </c>
      <c r="C10" s="16">
        <f>6717/18</f>
        <v>373.16666666666669</v>
      </c>
      <c r="D10" s="16">
        <v>362.5</v>
      </c>
      <c r="E10" s="16">
        <v>383.22222222222223</v>
      </c>
      <c r="F10" s="16">
        <f>'4.66. E'!F10/'4.52 E'!F10</f>
        <v>394.5</v>
      </c>
      <c r="G10" s="16">
        <f>'4.66. E'!G10/'4.52 E'!G10</f>
        <v>383.61111111111109</v>
      </c>
      <c r="H10" s="16">
        <f>'4.66. E'!H10/'4.52 E'!H10</f>
        <v>385.27777777777777</v>
      </c>
      <c r="I10" s="4">
        <v>388</v>
      </c>
      <c r="J10" s="4">
        <v>388</v>
      </c>
      <c r="K10" s="4">
        <f>'4.66. E'!K10/'4.52 E'!K10</f>
        <v>400.16666666666669</v>
      </c>
      <c r="L10" s="4">
        <v>387</v>
      </c>
    </row>
    <row r="11" spans="2:12" s="12" customFormat="1" x14ac:dyDescent="0.25">
      <c r="B11" s="6" t="s">
        <v>15</v>
      </c>
      <c r="C11" s="16">
        <f>4927/12</f>
        <v>410.58333333333331</v>
      </c>
      <c r="D11" s="16">
        <v>401.69230769230768</v>
      </c>
      <c r="E11" s="16">
        <v>359</v>
      </c>
      <c r="F11" s="16">
        <f>'4.66. E'!F11/'4.52 E'!F11</f>
        <v>364.4</v>
      </c>
      <c r="G11" s="16">
        <f>'4.66. E'!G11/'4.52 E'!G11</f>
        <v>340.1875</v>
      </c>
      <c r="H11" s="16">
        <f>'4.66. E'!H11/'4.52 E'!H11</f>
        <v>337.5</v>
      </c>
      <c r="I11" s="4">
        <v>316</v>
      </c>
      <c r="J11" s="4">
        <v>316</v>
      </c>
      <c r="K11" s="4">
        <f>'4.66. E'!K11/'4.52 E'!K11</f>
        <v>298.27777777777777</v>
      </c>
      <c r="L11" s="4">
        <v>306</v>
      </c>
    </row>
    <row r="12" spans="2:12" s="12" customFormat="1" x14ac:dyDescent="0.25">
      <c r="B12" s="6" t="s">
        <v>16</v>
      </c>
      <c r="C12" s="16">
        <f>2733/5</f>
        <v>546.6</v>
      </c>
      <c r="D12" s="16">
        <v>577</v>
      </c>
      <c r="E12" s="16">
        <v>581.4</v>
      </c>
      <c r="F12" s="16">
        <f>'4.66. E'!F12/'4.52 E'!F12</f>
        <v>583.6</v>
      </c>
      <c r="G12" s="16">
        <f>'4.66. E'!G12/'4.52 E'!G12</f>
        <v>496.5</v>
      </c>
      <c r="H12" s="16">
        <f>'4.66. E'!H12/'4.52 E'!H12</f>
        <v>472.33333333333331</v>
      </c>
      <c r="I12" s="18">
        <v>483</v>
      </c>
      <c r="J12" s="18">
        <v>359</v>
      </c>
      <c r="K12" s="4">
        <f>'4.66. E'!K12/'4.52 E'!K12</f>
        <v>495.33333333333331</v>
      </c>
      <c r="L12" s="4">
        <v>467</v>
      </c>
    </row>
    <row r="13" spans="2:12" s="12" customFormat="1" x14ac:dyDescent="0.25">
      <c r="B13" s="11" t="s">
        <v>17</v>
      </c>
      <c r="C13" s="19">
        <f>1846/5</f>
        <v>369.2</v>
      </c>
      <c r="D13" s="19">
        <v>392.8</v>
      </c>
      <c r="E13" s="19">
        <v>401.8</v>
      </c>
      <c r="F13" s="19">
        <f>'4.66. E'!F13/'4.52 E'!F13</f>
        <v>404.6</v>
      </c>
      <c r="G13" s="19">
        <f>'4.66. E'!G13/'4.52 E'!G13</f>
        <v>342.5</v>
      </c>
      <c r="H13" s="19">
        <f>'4.66. E'!H13/'4.52 E'!H13</f>
        <v>348.5</v>
      </c>
      <c r="I13" s="5">
        <v>368</v>
      </c>
      <c r="J13" s="5">
        <v>365</v>
      </c>
      <c r="K13" s="5">
        <f>'4.66. E'!K13/'4.52 E'!K13</f>
        <v>363.33333333333331</v>
      </c>
      <c r="L13" s="5">
        <v>296</v>
      </c>
    </row>
    <row r="14" spans="2:12" s="12" customFormat="1" x14ac:dyDescent="0.25">
      <c r="B14" s="6" t="s">
        <v>7</v>
      </c>
    </row>
    <row r="19" spans="2:2" s="12" customFormat="1" x14ac:dyDescent="0.25">
      <c r="B19" s="35"/>
    </row>
  </sheetData>
  <mergeCells count="1">
    <mergeCell ref="B3:G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L25"/>
  <sheetViews>
    <sheetView zoomScale="110" zoomScaleNormal="110" workbookViewId="0">
      <selection sqref="A1:XFD1048576"/>
    </sheetView>
  </sheetViews>
  <sheetFormatPr defaultColWidth="9.109375" defaultRowHeight="13.2" x14ac:dyDescent="0.25"/>
  <cols>
    <col min="1" max="1" width="9.109375" style="12"/>
    <col min="2" max="2" width="13.109375" style="12" customWidth="1"/>
    <col min="3" max="4" width="9.109375" style="12"/>
    <col min="5" max="10" width="9.109375" style="12" customWidth="1"/>
    <col min="11" max="16384" width="9.109375" style="12"/>
  </cols>
  <sheetData>
    <row r="1" spans="2:12" s="12" customFormat="1" x14ac:dyDescent="0.25">
      <c r="B1" s="6"/>
    </row>
    <row r="2" spans="2:12" s="12" customFormat="1" x14ac:dyDescent="0.25">
      <c r="B2" s="6" t="s">
        <v>78</v>
      </c>
    </row>
    <row r="3" spans="2:12" s="12" customFormat="1" x14ac:dyDescent="0.25">
      <c r="B3" s="7" t="s">
        <v>120</v>
      </c>
      <c r="C3" s="7"/>
      <c r="D3" s="7"/>
      <c r="E3" s="7"/>
      <c r="F3" s="7"/>
      <c r="G3" s="7"/>
      <c r="H3" s="7"/>
    </row>
    <row r="4" spans="2:12" s="12" customFormat="1" x14ac:dyDescent="0.25">
      <c r="B4" s="6"/>
    </row>
    <row r="5" spans="2:12" s="12" customFormat="1" ht="13.8" thickBot="1" x14ac:dyDescent="0.3">
      <c r="B5" s="8"/>
      <c r="C5" s="8" t="s">
        <v>54</v>
      </c>
      <c r="D5" s="8" t="s">
        <v>59</v>
      </c>
      <c r="E5" s="8" t="s">
        <v>60</v>
      </c>
      <c r="F5" s="8" t="s">
        <v>81</v>
      </c>
      <c r="G5" s="8" t="s">
        <v>86</v>
      </c>
      <c r="H5" s="8" t="s">
        <v>93</v>
      </c>
      <c r="I5" s="8" t="s">
        <v>98</v>
      </c>
      <c r="J5" s="8" t="s">
        <v>103</v>
      </c>
      <c r="K5" s="8" t="s">
        <v>108</v>
      </c>
      <c r="L5" s="8" t="s">
        <v>113</v>
      </c>
    </row>
    <row r="6" spans="2:12" s="12" customFormat="1" x14ac:dyDescent="0.25">
      <c r="I6" s="15"/>
      <c r="J6" s="15"/>
    </row>
    <row r="7" spans="2:12" s="12" customFormat="1" x14ac:dyDescent="0.25">
      <c r="B7" s="6" t="s">
        <v>0</v>
      </c>
      <c r="C7" s="17">
        <v>92.999436196203717</v>
      </c>
      <c r="D7" s="16">
        <v>91.852393131165513</v>
      </c>
      <c r="E7" s="16">
        <v>90.67923530966435</v>
      </c>
      <c r="F7" s="16">
        <v>91</v>
      </c>
      <c r="G7" s="16">
        <v>91</v>
      </c>
      <c r="H7" s="16">
        <v>90</v>
      </c>
      <c r="I7" s="1">
        <v>91</v>
      </c>
      <c r="J7" s="1">
        <v>92</v>
      </c>
      <c r="K7" s="6">
        <v>93</v>
      </c>
      <c r="L7" s="17">
        <v>92.51</v>
      </c>
    </row>
    <row r="8" spans="2:12" s="12" customFormat="1" x14ac:dyDescent="0.25">
      <c r="B8" s="6" t="s">
        <v>12</v>
      </c>
      <c r="C8" s="16">
        <v>97.435897435897431</v>
      </c>
      <c r="D8" s="16">
        <v>91.615720524017462</v>
      </c>
      <c r="E8" s="16">
        <v>85.416666666666657</v>
      </c>
      <c r="F8" s="16">
        <v>90</v>
      </c>
      <c r="G8" s="16">
        <v>94</v>
      </c>
      <c r="H8" s="16">
        <v>91</v>
      </c>
      <c r="I8" s="4">
        <v>91</v>
      </c>
      <c r="J8" s="4">
        <v>96</v>
      </c>
      <c r="K8" s="12">
        <v>96</v>
      </c>
      <c r="L8" s="16">
        <v>93.84</v>
      </c>
    </row>
    <row r="9" spans="2:12" s="12" customFormat="1" x14ac:dyDescent="0.25">
      <c r="B9" s="6" t="s">
        <v>13</v>
      </c>
      <c r="C9" s="16">
        <v>102.24719101123596</v>
      </c>
      <c r="D9" s="16">
        <v>98.032200357781747</v>
      </c>
      <c r="E9" s="16">
        <v>96.808510638297875</v>
      </c>
      <c r="F9" s="16">
        <v>93</v>
      </c>
      <c r="G9" s="16">
        <v>86</v>
      </c>
      <c r="H9" s="16">
        <v>84</v>
      </c>
      <c r="I9" s="4">
        <v>80</v>
      </c>
      <c r="J9" s="4">
        <v>86</v>
      </c>
      <c r="K9" s="12">
        <v>88</v>
      </c>
      <c r="L9" s="16">
        <v>88.94</v>
      </c>
    </row>
    <row r="10" spans="2:12" s="12" customFormat="1" x14ac:dyDescent="0.25">
      <c r="B10" s="6" t="s">
        <v>14</v>
      </c>
      <c r="C10" s="16">
        <v>86.376248612652603</v>
      </c>
      <c r="D10" s="16">
        <v>86.802175780131691</v>
      </c>
      <c r="E10" s="16">
        <v>86.030204962243801</v>
      </c>
      <c r="F10" s="16">
        <v>86</v>
      </c>
      <c r="G10" s="16">
        <v>87</v>
      </c>
      <c r="H10" s="16">
        <v>88</v>
      </c>
      <c r="I10" s="4">
        <v>89</v>
      </c>
      <c r="J10" s="4">
        <v>89</v>
      </c>
      <c r="K10" s="12">
        <v>91</v>
      </c>
      <c r="L10" s="16">
        <v>91.65</v>
      </c>
    </row>
    <row r="11" spans="2:12" s="12" customFormat="1" x14ac:dyDescent="0.25">
      <c r="B11" s="6" t="s">
        <v>15</v>
      </c>
      <c r="C11" s="16">
        <v>90.378670788253473</v>
      </c>
      <c r="D11" s="16">
        <v>90.167516387472688</v>
      </c>
      <c r="E11" s="16">
        <v>88.089416695773664</v>
      </c>
      <c r="F11" s="16">
        <v>90</v>
      </c>
      <c r="G11" s="16">
        <v>92</v>
      </c>
      <c r="H11" s="16">
        <v>89</v>
      </c>
      <c r="I11" s="4">
        <v>91</v>
      </c>
      <c r="J11" s="4">
        <v>89</v>
      </c>
      <c r="K11" s="12">
        <v>90</v>
      </c>
      <c r="L11" s="16">
        <v>89.93</v>
      </c>
    </row>
    <row r="12" spans="2:12" s="12" customFormat="1" x14ac:dyDescent="0.25">
      <c r="B12" s="6" t="s">
        <v>16</v>
      </c>
      <c r="C12" s="16">
        <v>93.008474576271183</v>
      </c>
      <c r="D12" s="16">
        <v>97.738176833447568</v>
      </c>
      <c r="E12" s="16">
        <v>95.889487870619945</v>
      </c>
      <c r="F12" s="16">
        <v>95</v>
      </c>
      <c r="G12" s="16">
        <v>93</v>
      </c>
      <c r="H12" s="16">
        <v>89</v>
      </c>
      <c r="I12" s="18">
        <v>94</v>
      </c>
      <c r="J12" s="18">
        <v>96</v>
      </c>
      <c r="K12" s="12">
        <v>96</v>
      </c>
      <c r="L12" s="16">
        <v>90.41</v>
      </c>
    </row>
    <row r="13" spans="2:12" s="12" customFormat="1" x14ac:dyDescent="0.25">
      <c r="B13" s="11" t="s">
        <v>17</v>
      </c>
      <c r="C13" s="19">
        <v>111.21281464530892</v>
      </c>
      <c r="D13" s="19">
        <v>98.986828774062815</v>
      </c>
      <c r="E13" s="19">
        <v>107.54132231404958</v>
      </c>
      <c r="F13" s="19">
        <v>106</v>
      </c>
      <c r="G13" s="19">
        <v>106</v>
      </c>
      <c r="H13" s="19">
        <v>108</v>
      </c>
      <c r="I13" s="5">
        <v>110</v>
      </c>
      <c r="J13" s="5">
        <v>105</v>
      </c>
      <c r="K13" s="5">
        <v>110</v>
      </c>
      <c r="L13" s="23">
        <v>108.75</v>
      </c>
    </row>
    <row r="14" spans="2:12" s="12" customFormat="1" x14ac:dyDescent="0.25">
      <c r="B14" s="6" t="s">
        <v>7</v>
      </c>
      <c r="J14" s="16"/>
    </row>
    <row r="15" spans="2:12" s="12" customFormat="1" x14ac:dyDescent="0.25">
      <c r="J15" s="16"/>
    </row>
    <row r="16" spans="2:12" s="12" customFormat="1" x14ac:dyDescent="0.25">
      <c r="J16" s="16"/>
    </row>
    <row r="17" spans="10:10" s="12" customFormat="1" x14ac:dyDescent="0.25">
      <c r="J17" s="16"/>
    </row>
    <row r="18" spans="10:10" s="12" customFormat="1" x14ac:dyDescent="0.25">
      <c r="J18" s="16"/>
    </row>
    <row r="19" spans="10:10" s="12" customFormat="1" x14ac:dyDescent="0.25">
      <c r="J19" s="16"/>
    </row>
    <row r="20" spans="10:10" s="12" customFormat="1" x14ac:dyDescent="0.25">
      <c r="J20" s="16"/>
    </row>
    <row r="21" spans="10:10" s="12" customFormat="1" x14ac:dyDescent="0.25">
      <c r="J21" s="16"/>
    </row>
    <row r="22" spans="10:10" s="12" customFormat="1" x14ac:dyDescent="0.25">
      <c r="J22" s="16"/>
    </row>
    <row r="23" spans="10:10" s="12" customFormat="1" x14ac:dyDescent="0.25">
      <c r="J23" s="16"/>
    </row>
    <row r="24" spans="10:10" s="12" customFormat="1" x14ac:dyDescent="0.25">
      <c r="J24" s="16"/>
    </row>
    <row r="25" spans="10:10" s="12" customFormat="1" x14ac:dyDescent="0.25">
      <c r="J25" s="16"/>
    </row>
  </sheetData>
  <mergeCells count="1">
    <mergeCell ref="B3:H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4.52 E</vt:lpstr>
      <vt:lpstr>4.53-55 E</vt:lpstr>
      <vt:lpstr>4.56-4.58 E</vt:lpstr>
      <vt:lpstr>4.59-61 E</vt:lpstr>
      <vt:lpstr>4.62-64 E</vt:lpstr>
      <vt:lpstr>4.65 E</vt:lpstr>
      <vt:lpstr>4.66. E</vt:lpstr>
      <vt:lpstr>4.67. E</vt:lpstr>
      <vt:lpstr>4.68. E</vt:lpstr>
      <vt:lpstr>4.69 E.</vt:lpstr>
      <vt:lpstr>4.70 E</vt:lpstr>
      <vt:lpstr>4.71 E</vt:lpstr>
      <vt:lpstr>4.72 E</vt:lpstr>
      <vt:lpstr>4.73 E</vt:lpstr>
    </vt:vector>
  </TitlesOfParts>
  <Company>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AWilliams</dc:creator>
  <cp:lastModifiedBy>Javier Romero</cp:lastModifiedBy>
  <cp:lastPrinted>2009-05-13T16:33:38Z</cp:lastPrinted>
  <dcterms:created xsi:type="dcterms:W3CDTF">2008-02-27T14:43:15Z</dcterms:created>
  <dcterms:modified xsi:type="dcterms:W3CDTF">2022-09-14T15:55:12Z</dcterms:modified>
</cp:coreProperties>
</file>